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9" codeName="{3D1A710C-6663-3D7B-7F91-EC182F24A4BC}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M:\Kart\TM KZ10x\"/>
    </mc:Choice>
  </mc:AlternateContent>
  <xr:revisionPtr revIDLastSave="0" documentId="13_ncr:1_{A95B575A-B1B5-4C41-AF9F-0C1FD6B36799}" xr6:coauthVersionLast="36" xr6:coauthVersionMax="41" xr10:uidLastSave="{00000000-0000-0000-0000-000000000000}"/>
  <bookViews>
    <workbookView xWindow="0" yWindow="0" windowWidth="21610" windowHeight="8420" xr2:uid="{00000000-000D-0000-FFFF-FFFF00000000}"/>
  </bookViews>
  <sheets>
    <sheet name="Tabelle2" sheetId="2" r:id="rId1"/>
    <sheet name="Nadelgeometrie" sheetId="1" r:id="rId2"/>
  </sheets>
  <functionGroups builtInGroupCount="19"/>
  <definedNames>
    <definedName name="Clip_1">IF(Tabelle2!$J$5=5, Nadelgeometrie!$S$10:$S$18, IF(Tabelle2!$J$5=4, Nadelgeometrie!$S$10:$S$16, IF(Tabelle2!$J$5=3, Nadelgeometrie!$S$10:$S$14, Nadelgeometrie!$S$10)))</definedName>
    <definedName name="Clip_2">IF(Tabelle2!$J$13=5, Nadelgeometrie!$S$10:$S$18, IF( Tabelle2!$J$13=4, Nadelgeometrie!$S$10:$S$16, IF(Tabelle2!$J$13=3, Nadelgeometrie!$S$10:$S$14, Nadelgeometrie!$S$10)))</definedName>
    <definedName name="_xlnm.Print_Area" localSheetId="0">Tabelle2!$A$1:$N$43</definedName>
  </definedNames>
  <calcPr calcId="191029"/>
</workbook>
</file>

<file path=xl/calcChain.xml><?xml version="1.0" encoding="utf-8"?>
<calcChain xmlns="http://schemas.openxmlformats.org/spreadsheetml/2006/main">
  <c r="L59" i="1" l="1"/>
  <c r="M51" i="1"/>
  <c r="C5" i="2"/>
  <c r="D25" i="2"/>
  <c r="W1" i="2" s="1"/>
  <c r="W2" i="2" s="1"/>
  <c r="A8" i="2" l="1"/>
  <c r="A16" i="2"/>
  <c r="T2" i="2" l="1"/>
  <c r="T3" i="2"/>
  <c r="T4" i="2"/>
  <c r="T5" i="2"/>
  <c r="T6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26" i="2"/>
  <c r="T27" i="2"/>
  <c r="T28" i="2"/>
  <c r="T29" i="2"/>
  <c r="T30" i="2"/>
  <c r="T31" i="2"/>
  <c r="T32" i="2"/>
  <c r="T33" i="2"/>
  <c r="T34" i="2"/>
  <c r="T35" i="2"/>
  <c r="T36" i="2"/>
  <c r="T37" i="2"/>
  <c r="T38" i="2"/>
  <c r="T39" i="2"/>
  <c r="T40" i="2"/>
  <c r="T41" i="2"/>
  <c r="T42" i="2"/>
  <c r="T43" i="2"/>
  <c r="T44" i="2"/>
  <c r="T45" i="2"/>
  <c r="T46" i="2"/>
  <c r="T47" i="2"/>
  <c r="T48" i="2"/>
  <c r="T49" i="2"/>
  <c r="T50" i="2"/>
  <c r="T51" i="2"/>
  <c r="T52" i="2"/>
  <c r="T53" i="2"/>
  <c r="T54" i="2"/>
  <c r="T55" i="2"/>
  <c r="T56" i="2"/>
  <c r="T57" i="2"/>
  <c r="T58" i="2"/>
  <c r="T59" i="2"/>
  <c r="T60" i="2"/>
  <c r="T61" i="2"/>
  <c r="T62" i="2"/>
  <c r="T63" i="2"/>
  <c r="T64" i="2"/>
  <c r="T65" i="2"/>
  <c r="T66" i="2"/>
  <c r="T67" i="2"/>
  <c r="T68" i="2"/>
  <c r="T69" i="2"/>
  <c r="T70" i="2"/>
  <c r="T71" i="2"/>
  <c r="T72" i="2"/>
  <c r="T73" i="2"/>
  <c r="T74" i="2"/>
  <c r="T75" i="2"/>
  <c r="T76" i="2"/>
  <c r="T77" i="2"/>
  <c r="T78" i="2"/>
  <c r="T79" i="2"/>
  <c r="T80" i="2"/>
  <c r="T81" i="2"/>
  <c r="T82" i="2"/>
  <c r="T83" i="2"/>
  <c r="T84" i="2"/>
  <c r="T85" i="2"/>
  <c r="T86" i="2"/>
  <c r="T87" i="2"/>
  <c r="T88" i="2"/>
  <c r="T89" i="2"/>
  <c r="T90" i="2"/>
  <c r="T91" i="2"/>
  <c r="T92" i="2"/>
  <c r="T93" i="2"/>
  <c r="T94" i="2"/>
  <c r="T95" i="2"/>
  <c r="T96" i="2"/>
  <c r="T97" i="2"/>
  <c r="T98" i="2"/>
  <c r="T99" i="2"/>
  <c r="T100" i="2"/>
  <c r="T101" i="2"/>
  <c r="O2" i="2"/>
  <c r="O3" i="2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" i="2"/>
  <c r="T1" i="2"/>
  <c r="C14" i="2"/>
  <c r="C6" i="2"/>
  <c r="D6" i="2" s="1"/>
  <c r="L13" i="2"/>
  <c r="K13" i="2"/>
  <c r="L5" i="2"/>
  <c r="C3" i="2" s="1"/>
  <c r="K5" i="2"/>
  <c r="J5" i="2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4" i="1"/>
  <c r="M5" i="2" l="1"/>
  <c r="M13" i="2"/>
  <c r="C11" i="2" s="1"/>
  <c r="D14" i="2"/>
  <c r="J13" i="2"/>
  <c r="C13" i="2"/>
  <c r="I13" i="2"/>
  <c r="H13" i="2"/>
  <c r="G13" i="2"/>
  <c r="F13" i="2"/>
  <c r="E13" i="2"/>
  <c r="D13" i="2"/>
  <c r="I5" i="2"/>
  <c r="H5" i="2"/>
  <c r="G5" i="2"/>
  <c r="F5" i="2"/>
  <c r="E5" i="2"/>
  <c r="D5" i="2"/>
  <c r="P41" i="2"/>
  <c r="P60" i="2"/>
  <c r="P57" i="2"/>
  <c r="P11" i="2"/>
  <c r="P84" i="2"/>
  <c r="P61" i="2"/>
  <c r="P47" i="2"/>
  <c r="P8" i="2"/>
  <c r="P94" i="2"/>
  <c r="P1" i="2"/>
  <c r="P55" i="2"/>
  <c r="P23" i="2"/>
  <c r="P44" i="2"/>
  <c r="P93" i="2"/>
  <c r="P98" i="2"/>
  <c r="P29" i="2"/>
  <c r="P80" i="2"/>
  <c r="P33" i="2"/>
  <c r="P17" i="2"/>
  <c r="P39" i="2"/>
  <c r="P48" i="2"/>
  <c r="P58" i="2"/>
  <c r="P74" i="2"/>
  <c r="P91" i="2"/>
  <c r="P13" i="2"/>
  <c r="P4" i="2"/>
  <c r="P50" i="2"/>
  <c r="P19" i="2"/>
  <c r="P21" i="2"/>
  <c r="P63" i="2"/>
  <c r="P85" i="2"/>
  <c r="P65" i="2"/>
  <c r="P54" i="2"/>
  <c r="P82" i="2"/>
  <c r="P76" i="2"/>
  <c r="P36" i="2"/>
  <c r="P67" i="2"/>
  <c r="P46" i="2"/>
  <c r="P81" i="2"/>
  <c r="P3" i="2"/>
  <c r="P71" i="2"/>
  <c r="P2" i="2"/>
  <c r="P5" i="2"/>
  <c r="P92" i="2"/>
  <c r="P31" i="2"/>
  <c r="P42" i="2"/>
  <c r="P79" i="2"/>
  <c r="P88" i="2"/>
  <c r="P52" i="2"/>
  <c r="P62" i="2"/>
  <c r="P25" i="2"/>
  <c r="P30" i="2"/>
  <c r="P45" i="2"/>
  <c r="P28" i="2"/>
  <c r="P10" i="2"/>
  <c r="P78" i="2"/>
  <c r="P40" i="2"/>
  <c r="P24" i="2"/>
  <c r="P89" i="2"/>
  <c r="P99" i="2"/>
  <c r="P97" i="2"/>
  <c r="P6" i="2"/>
  <c r="P12" i="2"/>
  <c r="P90" i="2"/>
  <c r="P32" i="2"/>
  <c r="P86" i="2"/>
  <c r="P7" i="2"/>
  <c r="P101" i="2"/>
  <c r="P27" i="2"/>
  <c r="P37" i="2"/>
  <c r="P15" i="2"/>
  <c r="P26" i="2"/>
  <c r="P34" i="2"/>
  <c r="P83" i="2"/>
  <c r="P22" i="2"/>
  <c r="P9" i="2"/>
  <c r="P43" i="2"/>
  <c r="P68" i="2"/>
  <c r="P66" i="2"/>
  <c r="P96" i="2"/>
  <c r="P35" i="2"/>
  <c r="P69" i="2"/>
  <c r="P18" i="2"/>
  <c r="P53" i="2"/>
  <c r="P77" i="2"/>
  <c r="P59" i="2"/>
  <c r="P56" i="2"/>
  <c r="P51" i="2"/>
  <c r="P64" i="2"/>
  <c r="P20" i="2"/>
  <c r="P100" i="2"/>
  <c r="P87" i="2"/>
  <c r="P72" i="2"/>
  <c r="P73" i="2"/>
  <c r="P70" i="2"/>
  <c r="P14" i="2"/>
  <c r="P49" i="2"/>
  <c r="P38" i="2"/>
  <c r="P16" i="2"/>
  <c r="P75" i="2"/>
  <c r="P95" i="2"/>
  <c r="Q101" i="2" l="1"/>
  <c r="Q100" i="2"/>
  <c r="Q99" i="2"/>
  <c r="Q98" i="2"/>
  <c r="Q97" i="2"/>
  <c r="Q96" i="2"/>
  <c r="Q95" i="2"/>
  <c r="Q94" i="2"/>
  <c r="Q93" i="2"/>
  <c r="Q92" i="2"/>
  <c r="Q91" i="2"/>
  <c r="Q90" i="2"/>
  <c r="Q89" i="2"/>
  <c r="Q88" i="2"/>
  <c r="Q87" i="2"/>
  <c r="Q86" i="2"/>
  <c r="Q85" i="2"/>
  <c r="Q84" i="2"/>
  <c r="Q83" i="2"/>
  <c r="Q82" i="2"/>
  <c r="Q81" i="2"/>
  <c r="Q80" i="2"/>
  <c r="Q79" i="2"/>
  <c r="Q78" i="2"/>
  <c r="Q77" i="2"/>
  <c r="Q76" i="2"/>
  <c r="Q75" i="2"/>
  <c r="Q74" i="2"/>
  <c r="Q73" i="2"/>
  <c r="Q72" i="2"/>
  <c r="Q71" i="2"/>
  <c r="Q70" i="2"/>
  <c r="Q69" i="2"/>
  <c r="Q68" i="2"/>
  <c r="Q67" i="2"/>
  <c r="Q66" i="2"/>
  <c r="Q65" i="2"/>
  <c r="Q64" i="2"/>
  <c r="Q63" i="2"/>
  <c r="Q62" i="2"/>
  <c r="Q61" i="2"/>
  <c r="Q60" i="2"/>
  <c r="Q59" i="2"/>
  <c r="Q58" i="2"/>
  <c r="Q57" i="2"/>
  <c r="Q56" i="2"/>
  <c r="Q55" i="2"/>
  <c r="Q54" i="2"/>
  <c r="Q53" i="2"/>
  <c r="Q52" i="2"/>
  <c r="Q51" i="2"/>
  <c r="Q50" i="2"/>
  <c r="Q49" i="2"/>
  <c r="Q48" i="2"/>
  <c r="Q47" i="2"/>
  <c r="Q46" i="2"/>
  <c r="Q45" i="2"/>
  <c r="Q44" i="2"/>
  <c r="Q43" i="2"/>
  <c r="Q42" i="2"/>
  <c r="Q41" i="2"/>
  <c r="Q40" i="2"/>
  <c r="Q39" i="2"/>
  <c r="Q38" i="2"/>
  <c r="Q37" i="2"/>
  <c r="Q36" i="2"/>
  <c r="Q35" i="2"/>
  <c r="Q34" i="2"/>
  <c r="Q33" i="2"/>
  <c r="Q32" i="2"/>
  <c r="Q31" i="2"/>
  <c r="Q30" i="2"/>
  <c r="Q29" i="2"/>
  <c r="Q28" i="2"/>
  <c r="Q27" i="2"/>
  <c r="Q26" i="2"/>
  <c r="Q25" i="2"/>
  <c r="Q24" i="2"/>
  <c r="Q23" i="2"/>
  <c r="Q22" i="2"/>
  <c r="Q21" i="2"/>
  <c r="Q20" i="2"/>
  <c r="Q19" i="2"/>
  <c r="Q18" i="2"/>
  <c r="Q17" i="2"/>
  <c r="Q16" i="2"/>
  <c r="Q15" i="2"/>
  <c r="Q14" i="2"/>
  <c r="Q13" i="2"/>
  <c r="Q12" i="2"/>
  <c r="Q11" i="2"/>
  <c r="Q10" i="2"/>
  <c r="Q9" i="2"/>
  <c r="Q8" i="2"/>
  <c r="Q7" i="2"/>
  <c r="Q6" i="2"/>
  <c r="Q5" i="2"/>
  <c r="Q4" i="2"/>
  <c r="Q3" i="2"/>
  <c r="Q2" i="2"/>
  <c r="R70" i="2"/>
  <c r="R19" i="2"/>
  <c r="R63" i="2"/>
  <c r="R33" i="2"/>
  <c r="R95" i="2"/>
  <c r="R79" i="2"/>
  <c r="R97" i="2"/>
  <c r="R65" i="2"/>
  <c r="R54" i="2"/>
  <c r="R98" i="2"/>
  <c r="R48" i="2"/>
  <c r="R51" i="2"/>
  <c r="R49" i="2"/>
  <c r="R32" i="2"/>
  <c r="R56" i="2"/>
  <c r="R101" i="2"/>
  <c r="R80" i="2"/>
  <c r="R50" i="2"/>
  <c r="R34" i="2"/>
  <c r="R75" i="2"/>
  <c r="R21" i="2"/>
  <c r="R40" i="2"/>
  <c r="R90" i="2"/>
  <c r="R87" i="2"/>
  <c r="R96" i="2"/>
  <c r="R57" i="2"/>
  <c r="R100" i="2"/>
  <c r="R29" i="2"/>
  <c r="R13" i="2"/>
  <c r="R72" i="2"/>
  <c r="R42" i="2"/>
  <c r="R69" i="2"/>
  <c r="R94" i="2"/>
  <c r="R36" i="2"/>
  <c r="R2" i="2"/>
  <c r="R25" i="2"/>
  <c r="R15" i="2"/>
  <c r="R11" i="2"/>
  <c r="R62" i="2"/>
  <c r="R81" i="2"/>
  <c r="R30" i="2"/>
  <c r="R24" i="2"/>
  <c r="R26" i="2"/>
  <c r="R14" i="2"/>
  <c r="R64" i="2"/>
  <c r="R45" i="2"/>
  <c r="R27" i="2"/>
  <c r="R10" i="2"/>
  <c r="R37" i="2"/>
  <c r="R35" i="2"/>
  <c r="R61" i="2"/>
  <c r="R47" i="2"/>
  <c r="R17" i="2"/>
  <c r="R59" i="2"/>
  <c r="R91" i="2"/>
  <c r="R31" i="2"/>
  <c r="R46" i="2"/>
  <c r="R89" i="2"/>
  <c r="R7" i="2"/>
  <c r="R58" i="2"/>
  <c r="R1" i="2"/>
  <c r="R77" i="2"/>
  <c r="R82" i="2"/>
  <c r="R76" i="2"/>
  <c r="R12" i="2"/>
  <c r="R18" i="2"/>
  <c r="R84" i="2"/>
  <c r="R4" i="2"/>
  <c r="R55" i="2"/>
  <c r="R8" i="2"/>
  <c r="R9" i="2"/>
  <c r="R22" i="2"/>
  <c r="R28" i="2"/>
  <c r="R38" i="2"/>
  <c r="R83" i="2"/>
  <c r="R23" i="2"/>
  <c r="R92" i="2"/>
  <c r="R68" i="2"/>
  <c r="R52" i="2"/>
  <c r="R44" i="2"/>
  <c r="R3" i="2"/>
  <c r="R16" i="2"/>
  <c r="R5" i="2"/>
  <c r="R67" i="2"/>
  <c r="R73" i="2"/>
  <c r="R99" i="2"/>
  <c r="R53" i="2"/>
  <c r="R85" i="2"/>
  <c r="R88" i="2"/>
  <c r="R6" i="2"/>
  <c r="R43" i="2"/>
  <c r="R93" i="2"/>
  <c r="R86" i="2"/>
  <c r="R78" i="2"/>
  <c r="R74" i="2"/>
  <c r="R71" i="2"/>
  <c r="R39" i="2"/>
  <c r="R20" i="2"/>
  <c r="R41" i="2"/>
  <c r="R60" i="2"/>
  <c r="R66" i="2"/>
  <c r="S66" i="2" l="1"/>
  <c r="S60" i="2"/>
  <c r="S41" i="2"/>
  <c r="S20" i="2"/>
  <c r="S39" i="2"/>
  <c r="S71" i="2"/>
  <c r="S74" i="2"/>
  <c r="S78" i="2"/>
  <c r="S86" i="2"/>
  <c r="S93" i="2"/>
  <c r="S43" i="2"/>
  <c r="S6" i="2"/>
  <c r="S88" i="2"/>
  <c r="S85" i="2"/>
  <c r="S53" i="2"/>
  <c r="S99" i="2"/>
  <c r="S73" i="2"/>
  <c r="S67" i="2"/>
  <c r="S5" i="2"/>
  <c r="S16" i="2"/>
  <c r="S3" i="2"/>
  <c r="S44" i="2"/>
  <c r="S52" i="2"/>
  <c r="S68" i="2"/>
  <c r="S92" i="2"/>
  <c r="S23" i="2"/>
  <c r="S83" i="2"/>
  <c r="S38" i="2"/>
  <c r="S28" i="2"/>
  <c r="S22" i="2"/>
  <c r="S9" i="2"/>
  <c r="S8" i="2"/>
  <c r="S55" i="2"/>
  <c r="S4" i="2"/>
  <c r="S84" i="2"/>
  <c r="S18" i="2"/>
  <c r="S12" i="2"/>
  <c r="S76" i="2"/>
  <c r="S82" i="2"/>
  <c r="S77" i="2"/>
  <c r="S1" i="2"/>
  <c r="B15" i="2" s="1"/>
  <c r="S58" i="2"/>
  <c r="S7" i="2"/>
  <c r="S89" i="2"/>
  <c r="S46" i="2"/>
  <c r="S31" i="2"/>
  <c r="S91" i="2"/>
  <c r="S59" i="2"/>
  <c r="S17" i="2"/>
  <c r="S47" i="2"/>
  <c r="S61" i="2"/>
  <c r="S35" i="2"/>
  <c r="S37" i="2"/>
  <c r="S10" i="2"/>
  <c r="S27" i="2"/>
  <c r="S45" i="2"/>
  <c r="S64" i="2"/>
  <c r="S14" i="2"/>
  <c r="S26" i="2"/>
  <c r="S24" i="2"/>
  <c r="S30" i="2"/>
  <c r="S81" i="2"/>
  <c r="S62" i="2"/>
  <c r="S11" i="2"/>
  <c r="S15" i="2"/>
  <c r="S25" i="2"/>
  <c r="S2" i="2"/>
  <c r="S36" i="2"/>
  <c r="S94" i="2"/>
  <c r="S69" i="2"/>
  <c r="S42" i="2"/>
  <c r="S72" i="2"/>
  <c r="S13" i="2"/>
  <c r="S29" i="2"/>
  <c r="S100" i="2"/>
  <c r="S57" i="2"/>
  <c r="S96" i="2"/>
  <c r="S87" i="2"/>
  <c r="S90" i="2"/>
  <c r="S40" i="2"/>
  <c r="S21" i="2"/>
  <c r="S75" i="2"/>
  <c r="S34" i="2"/>
  <c r="S50" i="2"/>
  <c r="S80" i="2"/>
  <c r="S101" i="2"/>
  <c r="S56" i="2"/>
  <c r="S32" i="2"/>
  <c r="S49" i="2"/>
  <c r="S51" i="2"/>
  <c r="S48" i="2"/>
  <c r="S98" i="2"/>
  <c r="S54" i="2"/>
  <c r="S65" i="2"/>
  <c r="S97" i="2"/>
  <c r="S79" i="2"/>
  <c r="S95" i="2"/>
  <c r="S33" i="2"/>
  <c r="S63" i="2"/>
  <c r="S19" i="2"/>
  <c r="S70" i="2"/>
  <c r="B8" i="2"/>
  <c r="B16" i="2"/>
  <c r="Q1" i="2"/>
  <c r="B7" i="2" s="1"/>
</calcChain>
</file>

<file path=xl/sharedStrings.xml><?xml version="1.0" encoding="utf-8"?>
<sst xmlns="http://schemas.openxmlformats.org/spreadsheetml/2006/main" count="143" uniqueCount="133">
  <si>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</si>
  <si>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</si>
  <si>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</si>
  <si>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</si>
  <si>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</si>
  <si>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</si>
  <si>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</si>
  <si>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</si>
  <si>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</si>
  <si>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</si>
  <si>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</si>
  <si>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</si>
  <si>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U13</t>
  </si>
  <si>
    <t>U14</t>
  </si>
  <si>
    <t>U15</t>
  </si>
  <si>
    <t>U16</t>
  </si>
  <si>
    <t>U17</t>
  </si>
  <si>
    <t>U18</t>
  </si>
  <si>
    <t>U19</t>
  </si>
  <si>
    <t>U20</t>
  </si>
  <si>
    <t>U21</t>
  </si>
  <si>
    <t>U22</t>
  </si>
  <si>
    <t>U23</t>
  </si>
  <si>
    <t>U24</t>
  </si>
  <si>
    <t>U25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</si>
  <si>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</si>
  <si>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</si>
  <si>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</si>
  <si>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</si>
  <si>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</si>
  <si>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</si>
  <si>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</si>
  <si>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</si>
  <si>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</si>
  <si>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</si>
  <si>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</si>
  <si>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</si>
  <si>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</si>
  <si>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</si>
  <si>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</si>
  <si>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</si>
  <si>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</si>
  <si>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</si>
  <si>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</si>
  <si>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</si>
  <si>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</si>
  <si>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</si>
  <si>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</si>
  <si>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</si>
  <si>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K27</t>
  </si>
  <si>
    <t>K28</t>
  </si>
  <si>
    <t>K29</t>
  </si>
  <si>
    <t>K30</t>
  </si>
  <si>
    <t>K31</t>
  </si>
  <si>
    <t>K32</t>
  </si>
  <si>
    <t>K33</t>
  </si>
  <si>
    <t>K34</t>
  </si>
  <si>
    <t>K35</t>
  </si>
  <si>
    <t>K36</t>
  </si>
  <si>
    <t>K37</t>
  </si>
  <si>
    <t>K38</t>
  </si>
  <si>
    <t>K39</t>
  </si>
  <si>
    <t>K40</t>
  </si>
  <si>
    <t>K41</t>
  </si>
  <si>
    <t>K42</t>
  </si>
  <si>
    <t>K43</t>
  </si>
  <si>
    <t>K44</t>
  </si>
  <si>
    <t>K45</t>
  </si>
  <si>
    <t>K46</t>
  </si>
  <si>
    <t>K48</t>
  </si>
  <si>
    <t>K49</t>
  </si>
  <si>
    <t>K50</t>
  </si>
  <si>
    <t>K51</t>
  </si>
  <si>
    <t>K52</t>
  </si>
  <si>
    <t>K53</t>
  </si>
  <si>
    <t>K54</t>
  </si>
  <si>
    <t>K56</t>
  </si>
  <si>
    <t>K57</t>
  </si>
  <si>
    <t>K58</t>
  </si>
  <si>
    <t>K59</t>
  </si>
  <si>
    <t>K60</t>
  </si>
  <si>
    <t>K61</t>
  </si>
  <si>
    <t>K62</t>
  </si>
  <si>
    <t>K63</t>
  </si>
  <si>
    <t>K65</t>
  </si>
  <si>
    <t>K66</t>
  </si>
  <si>
    <t>K67</t>
  </si>
  <si>
    <t>K68</t>
  </si>
  <si>
    <t>K69</t>
  </si>
  <si>
    <t>K70</t>
  </si>
  <si>
    <t>K71</t>
  </si>
  <si>
    <t>K72</t>
  </si>
  <si>
    <t>K76</t>
  </si>
  <si>
    <t>K77</t>
  </si>
  <si>
    <t>K78</t>
  </si>
  <si>
    <t>K79</t>
  </si>
  <si>
    <t>K80</t>
  </si>
  <si>
    <t>K81</t>
  </si>
  <si>
    <t>K82</t>
  </si>
  <si>
    <t>K83</t>
  </si>
  <si>
    <t>K84</t>
  </si>
  <si>
    <t>K86</t>
  </si>
  <si>
    <t>K87</t>
  </si>
  <si>
    <t>K88</t>
  </si>
  <si>
    <t>K89</t>
  </si>
  <si>
    <t>K91</t>
  </si>
  <si>
    <t>K92</t>
  </si>
  <si>
    <t>K93</t>
  </si>
  <si>
    <t>K94</t>
  </si>
  <si>
    <t>K95</t>
  </si>
  <si>
    <t>K96</t>
  </si>
  <si>
    <t>K97</t>
  </si>
  <si>
    <t>K98</t>
  </si>
  <si>
    <t>Nadel Typ</t>
  </si>
  <si>
    <r>
      <rPr>
        <b/>
        <sz val="10"/>
        <color indexed="9"/>
        <rFont val="Calibri"/>
        <family val="2"/>
      </rPr>
      <t>Ø</t>
    </r>
    <r>
      <rPr>
        <b/>
        <sz val="10"/>
        <color indexed="9"/>
        <rFont val="Arial"/>
        <family val="2"/>
      </rPr>
      <t>A (mm)</t>
    </r>
  </si>
  <si>
    <r>
      <rPr>
        <b/>
        <sz val="10"/>
        <color indexed="9"/>
        <rFont val="Calibri"/>
        <family val="2"/>
      </rPr>
      <t>Ø</t>
    </r>
    <r>
      <rPr>
        <b/>
        <sz val="10"/>
        <color indexed="9"/>
        <rFont val="Arial"/>
        <family val="2"/>
      </rPr>
      <t xml:space="preserve"> B (mm)</t>
    </r>
  </si>
  <si>
    <t>Länge C (mm)</t>
  </si>
  <si>
    <r>
      <rPr>
        <b/>
        <sz val="10"/>
        <color indexed="9"/>
        <rFont val="Calibri"/>
        <family val="2"/>
      </rPr>
      <t>Ø</t>
    </r>
    <r>
      <rPr>
        <b/>
        <sz val="10"/>
        <color indexed="9"/>
        <rFont val="Arial"/>
        <family val="2"/>
      </rPr>
      <t xml:space="preserve"> D (mm)</t>
    </r>
  </si>
  <si>
    <t>Länge E (mm)</t>
  </si>
  <si>
    <t>Länge F (mm)</t>
  </si>
  <si>
    <t>DQ</t>
  </si>
  <si>
    <t>DP</t>
  </si>
  <si>
    <t>Nadeltyp</t>
  </si>
  <si>
    <t>Zerstäuber Typ</t>
  </si>
  <si>
    <r>
      <t xml:space="preserve">Zerstäuber </t>
    </r>
    <r>
      <rPr>
        <b/>
        <sz val="10"/>
        <color theme="0"/>
        <rFont val="Calibri"/>
        <family val="2"/>
      </rPr>
      <t>Ø</t>
    </r>
  </si>
  <si>
    <r>
      <t xml:space="preserve">Zerstäuber </t>
    </r>
    <r>
      <rPr>
        <b/>
        <sz val="10"/>
        <color indexed="9"/>
        <rFont val="Calibri"/>
        <family val="2"/>
      </rPr>
      <t>Ø</t>
    </r>
  </si>
  <si>
    <t>Nadelposition</t>
  </si>
  <si>
    <t>Länge G (mm)</t>
  </si>
  <si>
    <t>Step 
H (mm)</t>
  </si>
  <si>
    <t>Kerben
 T</t>
  </si>
  <si>
    <r>
      <t xml:space="preserve">Hauptdüsen </t>
    </r>
    <r>
      <rPr>
        <b/>
        <sz val="10"/>
        <color indexed="9"/>
        <rFont val="Calibri"/>
        <family val="2"/>
      </rPr>
      <t>Ø</t>
    </r>
  </si>
  <si>
    <r>
      <t xml:space="preserve">Hauptdüsen </t>
    </r>
    <r>
      <rPr>
        <b/>
        <sz val="10"/>
        <color theme="0"/>
        <rFont val="Calibri"/>
        <family val="2"/>
      </rPr>
      <t>Ø</t>
    </r>
  </si>
  <si>
    <t xml:space="preserve">JE bei WOT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</si>
</sst>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€ &quot;* #,##0.00_-;&quot;-€ &quot;* #,##0.00_-;_-&quot;€ &quot;* \-??_-;_-@_-"/>
    <numFmt numFmtId="165" formatCode="0.000"/>
    <numFmt numFmtId="166" formatCode="0.0"/>
  </numFmts>
  <fonts count="11" x14ac:knownFonts="1">
    <font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0"/>
      <name val="Arial"/>
      <family val="2"/>
    </font>
    <font>
      <b/>
      <sz val="10"/>
      <color indexed="9"/>
      <name val="Calibri"/>
      <family val="2"/>
    </font>
    <font>
      <b/>
      <sz val="10"/>
      <color theme="0"/>
      <name val="Arial"/>
      <family val="2"/>
    </font>
    <font>
      <b/>
      <sz val="10"/>
      <color theme="4"/>
      <name val="Arial"/>
      <family val="2"/>
    </font>
    <font>
      <b/>
      <sz val="10"/>
      <color theme="5"/>
      <name val="Arial"/>
      <family val="2"/>
    </font>
    <font>
      <b/>
      <sz val="10"/>
      <color theme="0"/>
      <name val="Calibri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62"/>
      </patternFill>
    </fill>
    <fill>
      <patternFill patternType="solid">
        <fgColor rgb="FFC0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rgb="FF002060"/>
      </right>
      <top/>
      <bottom/>
      <diagonal/>
    </border>
    <border>
      <left style="thin">
        <color auto="1"/>
      </left>
      <right style="thick">
        <color rgb="FFC00000"/>
      </right>
      <top/>
      <bottom/>
      <diagonal/>
    </border>
    <border>
      <left style="thick">
        <color rgb="FF002060"/>
      </left>
      <right style="thick">
        <color rgb="FF002060"/>
      </right>
      <top style="thick">
        <color rgb="FF002060"/>
      </top>
      <bottom style="thick">
        <color auto="1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n">
        <color indexed="8"/>
      </top>
      <bottom style="thick">
        <color indexed="8"/>
      </bottom>
      <diagonal/>
    </border>
    <border>
      <left style="thick">
        <color rgb="FF002060"/>
      </left>
      <right/>
      <top style="thick">
        <color rgb="FF002060"/>
      </top>
      <bottom style="thick">
        <color indexed="8"/>
      </bottom>
      <diagonal/>
    </border>
    <border>
      <left/>
      <right/>
      <top style="thick">
        <color rgb="FF002060"/>
      </top>
      <bottom style="thick">
        <color indexed="8"/>
      </bottom>
      <diagonal/>
    </border>
    <border>
      <left/>
      <right style="thick">
        <color rgb="FF002060"/>
      </right>
      <top style="thick">
        <color rgb="FF002060"/>
      </top>
      <bottom style="thick">
        <color indexed="8"/>
      </bottom>
      <diagonal/>
    </border>
  </borders>
  <cellStyleXfs count="2">
    <xf numFmtId="0" fontId="0" fillId="0" borderId="0"/>
    <xf numFmtId="164" fontId="1" fillId="0" borderId="0" applyFill="0" applyBorder="0" applyAlignment="0" applyProtection="0"/>
  </cellStyleXfs>
  <cellXfs count="82">
    <xf numFmtId="0" fontId="0" fillId="0" borderId="0" xfId="0"/>
    <xf numFmtId="165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10" fontId="2" fillId="0" borderId="0" xfId="0" applyNumberFormat="1" applyFont="1" applyAlignment="1">
      <alignment horizontal="center" vertical="center" wrapText="1"/>
    </xf>
    <xf numFmtId="165" fontId="2" fillId="2" borderId="5" xfId="0" applyNumberFormat="1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0" fillId="0" borderId="7" xfId="0" applyBorder="1"/>
    <xf numFmtId="165" fontId="2" fillId="2" borderId="2" xfId="0" applyNumberFormat="1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6" fillId="4" borderId="0" xfId="0" applyFont="1" applyFill="1" applyAlignment="1" applyProtection="1">
      <alignment horizontal="center"/>
      <protection locked="0"/>
    </xf>
    <xf numFmtId="0" fontId="7" fillId="4" borderId="0" xfId="0" applyFont="1" applyFill="1" applyAlignment="1" applyProtection="1">
      <alignment horizontal="center"/>
      <protection locked="0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3" fillId="0" borderId="1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" fontId="3" fillId="4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2" fontId="3" fillId="7" borderId="1" xfId="0" applyNumberFormat="1" applyFont="1" applyFill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5" fillId="3" borderId="18" xfId="0" applyFont="1" applyFill="1" applyBorder="1"/>
    <xf numFmtId="0" fontId="5" fillId="6" borderId="19" xfId="0" applyFont="1" applyFill="1" applyBorder="1"/>
    <xf numFmtId="0" fontId="5" fillId="8" borderId="13" xfId="0" applyFont="1" applyFill="1" applyBorder="1" applyAlignment="1">
      <alignment horizontal="center" vertical="center"/>
    </xf>
    <xf numFmtId="1" fontId="6" fillId="0" borderId="0" xfId="0" applyNumberFormat="1" applyFont="1" applyAlignment="1">
      <alignment horizontal="center" vertical="center"/>
    </xf>
    <xf numFmtId="0" fontId="5" fillId="3" borderId="18" xfId="0" applyFont="1" applyFill="1" applyBorder="1" applyAlignment="1">
      <alignment horizontal="left" vertical="center" wrapText="1"/>
    </xf>
    <xf numFmtId="0" fontId="5" fillId="6" borderId="19" xfId="0" applyFont="1" applyFill="1" applyBorder="1" applyAlignment="1">
      <alignment horizontal="left" vertical="center" wrapText="1"/>
    </xf>
    <xf numFmtId="0" fontId="5" fillId="3" borderId="18" xfId="0" applyFont="1" applyFill="1" applyBorder="1" applyAlignment="1">
      <alignment horizontal="left" vertical="center"/>
    </xf>
    <xf numFmtId="0" fontId="5" fillId="6" borderId="19" xfId="0" applyFont="1" applyFill="1" applyBorder="1" applyAlignment="1">
      <alignment horizontal="left" vertical="center"/>
    </xf>
    <xf numFmtId="9" fontId="10" fillId="0" borderId="0" xfId="0" applyNumberFormat="1" applyFont="1"/>
    <xf numFmtId="1" fontId="10" fillId="0" borderId="0" xfId="0" applyNumberFormat="1" applyFont="1"/>
    <xf numFmtId="1" fontId="9" fillId="0" borderId="0" xfId="0" applyNumberFormat="1" applyFont="1" applyAlignment="1" applyProtection="1">
      <alignment horizontal="center" vertical="center"/>
      <protection locked="0"/>
    </xf>
    <xf numFmtId="9" fontId="0" fillId="0" borderId="0" xfId="0" applyNumberFormat="1"/>
    <xf numFmtId="1" fontId="7" fillId="4" borderId="0" xfId="0" applyNumberFormat="1" applyFont="1" applyFill="1" applyAlignment="1">
      <alignment horizontal="center" vertical="center"/>
    </xf>
    <xf numFmtId="1" fontId="6" fillId="4" borderId="0" xfId="0" applyNumberFormat="1" applyFont="1" applyFill="1" applyAlignment="1">
      <alignment horizontal="center" vertical="center"/>
    </xf>
    <xf numFmtId="0" fontId="0" fillId="0" borderId="0" xfId="0" applyProtection="1">
      <protection locked="0"/>
    </xf>
    <xf numFmtId="0" fontId="10" fillId="0" borderId="0" xfId="0" applyFont="1"/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65" fontId="2" fillId="2" borderId="20" xfId="0" applyNumberFormat="1" applyFont="1" applyFill="1" applyBorder="1" applyAlignment="1">
      <alignment horizontal="center" vertical="center" wrapText="1"/>
    </xf>
    <xf numFmtId="0" fontId="3" fillId="7" borderId="25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3" fillId="7" borderId="24" xfId="0" applyNumberFormat="1" applyFont="1" applyFill="1" applyBorder="1" applyAlignment="1">
      <alignment horizontal="center" vertical="center"/>
    </xf>
    <xf numFmtId="2" fontId="3" fillId="4" borderId="24" xfId="0" applyNumberFormat="1" applyFont="1" applyFill="1" applyBorder="1" applyAlignment="1">
      <alignment horizontal="center" vertical="center"/>
    </xf>
    <xf numFmtId="2" fontId="3" fillId="0" borderId="24" xfId="0" applyNumberFormat="1" applyFont="1" applyBorder="1" applyAlignment="1">
      <alignment horizontal="center" vertical="center"/>
    </xf>
    <xf numFmtId="2" fontId="3" fillId="4" borderId="26" xfId="0" applyNumberFormat="1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2" fontId="3" fillId="4" borderId="27" xfId="0" applyNumberFormat="1" applyFont="1" applyFill="1" applyBorder="1" applyAlignment="1">
      <alignment horizontal="center" vertical="center"/>
    </xf>
    <xf numFmtId="2" fontId="3" fillId="0" borderId="27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2" borderId="29" xfId="0" applyFont="1" applyFill="1" applyBorder="1" applyAlignment="1">
      <alignment horizontal="center" wrapText="1"/>
    </xf>
    <xf numFmtId="0" fontId="2" fillId="2" borderId="30" xfId="0" applyFont="1" applyFill="1" applyBorder="1" applyAlignment="1">
      <alignment horizontal="center" wrapText="1"/>
    </xf>
    <xf numFmtId="0" fontId="2" fillId="2" borderId="31" xfId="0" applyFont="1" applyFill="1" applyBorder="1" applyAlignment="1">
      <alignment horizontal="center" wrapText="1"/>
    </xf>
    <xf numFmtId="166" fontId="3" fillId="0" borderId="1" xfId="0" applyNumberFormat="1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2" fontId="9" fillId="0" borderId="22" xfId="0" applyNumberFormat="1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7" borderId="24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2" fontId="9" fillId="7" borderId="1" xfId="0" applyNumberFormat="1" applyFont="1" applyFill="1" applyBorder="1" applyAlignment="1">
      <alignment horizontal="center" vertical="center"/>
    </xf>
    <xf numFmtId="0" fontId="9" fillId="7" borderId="25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2" fontId="9" fillId="4" borderId="1" xfId="0" applyNumberFormat="1" applyFont="1" applyFill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166" fontId="9" fillId="7" borderId="1" xfId="0" applyNumberFormat="1" applyFont="1" applyFill="1" applyBorder="1" applyAlignment="1">
      <alignment horizontal="center" vertical="center"/>
    </xf>
    <xf numFmtId="0" fontId="9" fillId="4" borderId="25" xfId="0" applyFont="1" applyFill="1" applyBorder="1" applyAlignment="1">
      <alignment horizontal="center" vertical="center"/>
    </xf>
  </cellXfs>
  <cellStyles count="2">
    <cellStyle name="Euro" xfId="1" xr:uid="{00000000-0005-0000-0000-000000000000}"/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7025669410371333E-2"/>
          <c:y val="3.0497196373180626E-2"/>
          <c:w val="0.8656563167699276"/>
          <c:h val="0.8747080052493442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Tabelle2!$B$3:$B$6</c:f>
              <c:strCache>
                <c:ptCount val="4"/>
                <c:pt idx="0">
                  <c:v>DQ</c:v>
                </c:pt>
                <c:pt idx="1">
                  <c:v>269</c:v>
                </c:pt>
                <c:pt idx="2">
                  <c:v>K28</c:v>
                </c:pt>
                <c:pt idx="3">
                  <c:v>1,5</c:v>
                </c:pt>
              </c:strCache>
            </c:strRef>
          </c:tx>
          <c:spPr>
            <a:ln w="25400"/>
          </c:spPr>
          <c:marker>
            <c:symbol val="none"/>
          </c:marker>
          <c:xVal>
            <c:numRef>
              <c:f>Tabelle2!$O$1:$O$101</c:f>
              <c:numCache>
                <c:formatCode>0%</c:formatCode>
                <c:ptCount val="10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  <c:pt idx="41">
                  <c:v>0.59</c:v>
                </c:pt>
                <c:pt idx="42">
                  <c:v>0.57999999999999996</c:v>
                </c:pt>
                <c:pt idx="43">
                  <c:v>0.56999999999999995</c:v>
                </c:pt>
                <c:pt idx="44">
                  <c:v>0.56000000000000005</c:v>
                </c:pt>
                <c:pt idx="45">
                  <c:v>0.55000000000000004</c:v>
                </c:pt>
                <c:pt idx="46">
                  <c:v>0.54</c:v>
                </c:pt>
                <c:pt idx="47">
                  <c:v>0.53</c:v>
                </c:pt>
                <c:pt idx="48">
                  <c:v>0.52</c:v>
                </c:pt>
                <c:pt idx="49">
                  <c:v>0.51</c:v>
                </c:pt>
                <c:pt idx="50">
                  <c:v>0.5</c:v>
                </c:pt>
                <c:pt idx="51">
                  <c:v>0.49</c:v>
                </c:pt>
                <c:pt idx="52">
                  <c:v>0.48</c:v>
                </c:pt>
                <c:pt idx="53">
                  <c:v>0.47</c:v>
                </c:pt>
                <c:pt idx="54">
                  <c:v>0.46</c:v>
                </c:pt>
                <c:pt idx="55">
                  <c:v>0.45</c:v>
                </c:pt>
                <c:pt idx="56">
                  <c:v>0.44</c:v>
                </c:pt>
                <c:pt idx="57">
                  <c:v>0.43</c:v>
                </c:pt>
                <c:pt idx="58">
                  <c:v>0.42</c:v>
                </c:pt>
                <c:pt idx="59">
                  <c:v>0.41</c:v>
                </c:pt>
                <c:pt idx="60">
                  <c:v>0.4</c:v>
                </c:pt>
                <c:pt idx="61">
                  <c:v>0.39</c:v>
                </c:pt>
                <c:pt idx="62">
                  <c:v>0.38</c:v>
                </c:pt>
                <c:pt idx="63">
                  <c:v>0.37</c:v>
                </c:pt>
                <c:pt idx="64">
                  <c:v>0.36</c:v>
                </c:pt>
                <c:pt idx="65">
                  <c:v>0.35</c:v>
                </c:pt>
                <c:pt idx="66">
                  <c:v>0.34</c:v>
                </c:pt>
                <c:pt idx="67">
                  <c:v>0.33</c:v>
                </c:pt>
                <c:pt idx="68">
                  <c:v>0.32</c:v>
                </c:pt>
                <c:pt idx="69">
                  <c:v>0.31</c:v>
                </c:pt>
                <c:pt idx="70">
                  <c:v>0.3</c:v>
                </c:pt>
                <c:pt idx="71">
                  <c:v>0.28999999999999998</c:v>
                </c:pt>
                <c:pt idx="72">
                  <c:v>0.28000000000000003</c:v>
                </c:pt>
                <c:pt idx="73">
                  <c:v>0.27</c:v>
                </c:pt>
                <c:pt idx="74">
                  <c:v>0.26</c:v>
                </c:pt>
                <c:pt idx="75">
                  <c:v>0.25</c:v>
                </c:pt>
                <c:pt idx="76">
                  <c:v>0.24</c:v>
                </c:pt>
                <c:pt idx="77">
                  <c:v>0.23</c:v>
                </c:pt>
                <c:pt idx="78">
                  <c:v>0.22</c:v>
                </c:pt>
                <c:pt idx="79">
                  <c:v>0.21</c:v>
                </c:pt>
                <c:pt idx="80">
                  <c:v>0.2</c:v>
                </c:pt>
                <c:pt idx="81">
                  <c:v>0.19</c:v>
                </c:pt>
                <c:pt idx="82">
                  <c:v>0.18</c:v>
                </c:pt>
                <c:pt idx="83">
                  <c:v>0.17</c:v>
                </c:pt>
                <c:pt idx="84">
                  <c:v>0.16</c:v>
                </c:pt>
                <c:pt idx="85">
                  <c:v>0.15</c:v>
                </c:pt>
                <c:pt idx="86">
                  <c:v>0.14000000000000001</c:v>
                </c:pt>
                <c:pt idx="87">
                  <c:v>0.13</c:v>
                </c:pt>
                <c:pt idx="88">
                  <c:v>0.12</c:v>
                </c:pt>
                <c:pt idx="89">
                  <c:v>0.11</c:v>
                </c:pt>
                <c:pt idx="90">
                  <c:v>0.1</c:v>
                </c:pt>
                <c:pt idx="91">
                  <c:v>0.09</c:v>
                </c:pt>
                <c:pt idx="92">
                  <c:v>0.08</c:v>
                </c:pt>
                <c:pt idx="93">
                  <c:v>7.0000000000000007E-2</c:v>
                </c:pt>
                <c:pt idx="94">
                  <c:v>0.06</c:v>
                </c:pt>
                <c:pt idx="95">
                  <c:v>0.05</c:v>
                </c:pt>
                <c:pt idx="96">
                  <c:v>0.04</c:v>
                </c:pt>
                <c:pt idx="97">
                  <c:v>0.03</c:v>
                </c:pt>
                <c:pt idx="98">
                  <c:v>0.02</c:v>
                </c:pt>
                <c:pt idx="99">
                  <c:v>0.01</c:v>
                </c:pt>
                <c:pt idx="100">
                  <c:v>0</c:v>
                </c:pt>
              </c:numCache>
            </c:numRef>
          </c:xVal>
          <c:yVal>
            <c:numRef>
              <c:f>Tabelle2!$Q$1:$Q$101</c:f>
              <c:numCache>
                <c:formatCode>0</c:formatCode>
                <c:ptCount val="101"/>
                <c:pt idx="0">
                  <c:v>169.9519475776178</c:v>
                </c:pt>
                <c:pt idx="1">
                  <c:v>169.3216001671517</c:v>
                </c:pt>
                <c:pt idx="2">
                  <c:v>168.68734212506379</c:v>
                </c:pt>
                <c:pt idx="3">
                  <c:v>168.04912917235231</c:v>
                </c:pt>
                <c:pt idx="4">
                  <c:v>167.40691607656984</c:v>
                </c:pt>
                <c:pt idx="5">
                  <c:v>166.76065662278836</c:v>
                </c:pt>
                <c:pt idx="6">
                  <c:v>166.11030358341253</c:v>
                </c:pt>
                <c:pt idx="7">
                  <c:v>165.45580868678346</c:v>
                </c:pt>
                <c:pt idx="8">
                  <c:v>164.79712258451494</c:v>
                </c:pt>
                <c:pt idx="9">
                  <c:v>164.13419481749639</c:v>
                </c:pt>
                <c:pt idx="10">
                  <c:v>163.46697378049853</c:v>
                </c:pt>
                <c:pt idx="11">
                  <c:v>162.79540668530737</c:v>
                </c:pt>
                <c:pt idx="12">
                  <c:v>162.11943952231377</c:v>
                </c:pt>
                <c:pt idx="13">
                  <c:v>161.43901702047671</c:v>
                </c:pt>
                <c:pt idx="14">
                  <c:v>160.75408260557646</c:v>
                </c:pt>
                <c:pt idx="15">
                  <c:v>160.06457835666615</c:v>
                </c:pt>
                <c:pt idx="16">
                  <c:v>159.37044496062705</c:v>
                </c:pt>
                <c:pt idx="17">
                  <c:v>158.67162166472389</c:v>
                </c:pt>
                <c:pt idx="18">
                  <c:v>157.96804622705312</c:v>
                </c:pt>
                <c:pt idx="19">
                  <c:v>157.25965486476687</c:v>
                </c:pt>
                <c:pt idx="20">
                  <c:v>156.54638219995033</c:v>
                </c:pt>
                <c:pt idx="21">
                  <c:v>155.82816120301982</c:v>
                </c:pt>
                <c:pt idx="22">
                  <c:v>155.10492313350292</c:v>
                </c:pt>
                <c:pt idx="23">
                  <c:v>154.37659747804867</c:v>
                </c:pt>
                <c:pt idx="24">
                  <c:v>153.64311188550946</c:v>
                </c:pt>
                <c:pt idx="25">
                  <c:v>152.90439209892239</c:v>
                </c:pt>
                <c:pt idx="26">
                  <c:v>152.16036188420722</c:v>
                </c:pt>
                <c:pt idx="27">
                  <c:v>151.41094295538522</c:v>
                </c:pt>
                <c:pt idx="28">
                  <c:v>150.65605489610772</c:v>
                </c:pt>
                <c:pt idx="29">
                  <c:v>149.89561507727043</c:v>
                </c:pt>
                <c:pt idx="30">
                  <c:v>149.12953857047074</c:v>
                </c:pt>
                <c:pt idx="31">
                  <c:v>148.35773805704883</c:v>
                </c:pt>
                <c:pt idx="32">
                  <c:v>147.58012373243366</c:v>
                </c:pt>
                <c:pt idx="33">
                  <c:v>146.79660320549331</c:v>
                </c:pt>
                <c:pt idx="34">
                  <c:v>146.00708139256713</c:v>
                </c:pt>
                <c:pt idx="35">
                  <c:v>145.21146040583207</c:v>
                </c:pt>
                <c:pt idx="36">
                  <c:v>144.40963943562573</c:v>
                </c:pt>
                <c:pt idx="37">
                  <c:v>143.6015146263243</c:v>
                </c:pt>
                <c:pt idx="38">
                  <c:v>142.78697894533494</c:v>
                </c:pt>
                <c:pt idx="39">
                  <c:v>141.96592204473126</c:v>
                </c:pt>
                <c:pt idx="40">
                  <c:v>141.13823011501881</c:v>
                </c:pt>
                <c:pt idx="41">
                  <c:v>140.30378573047628</c:v>
                </c:pt>
                <c:pt idx="42">
                  <c:v>139.46246768547041</c:v>
                </c:pt>
                <c:pt idx="43">
                  <c:v>138.6141508210921</c:v>
                </c:pt>
                <c:pt idx="44">
                  <c:v>137.75870584140281</c:v>
                </c:pt>
                <c:pt idx="45">
                  <c:v>136.89599911852045</c:v>
                </c:pt>
                <c:pt idx="46">
                  <c:v>136.0258924857022</c:v>
                </c:pt>
                <c:pt idx="47">
                  <c:v>135.14824301750954</c:v>
                </c:pt>
                <c:pt idx="48">
                  <c:v>134.26290279605118</c:v>
                </c:pt>
                <c:pt idx="49">
                  <c:v>133.36971866221387</c:v>
                </c:pt>
                <c:pt idx="50">
                  <c:v>132.46853195068013</c:v>
                </c:pt>
                <c:pt idx="51">
                  <c:v>131.55917820742397</c:v>
                </c:pt>
                <c:pt idx="52">
                  <c:v>130.64148688824392</c:v>
                </c:pt>
                <c:pt idx="53">
                  <c:v>129.71528103675291</c:v>
                </c:pt>
                <c:pt idx="54">
                  <c:v>128.78037694008526</c:v>
                </c:pt>
                <c:pt idx="55">
                  <c:v>127.83658376040577</c:v>
                </c:pt>
                <c:pt idx="56">
                  <c:v>126.88370314010423</c:v>
                </c:pt>
                <c:pt idx="57">
                  <c:v>125.92152877834306</c:v>
                </c:pt>
                <c:pt idx="58">
                  <c:v>124.94984597636829</c:v>
                </c:pt>
                <c:pt idx="59">
                  <c:v>123.96843114872156</c:v>
                </c:pt>
                <c:pt idx="60">
                  <c:v>122.97705129716918</c:v>
                </c:pt>
                <c:pt idx="61">
                  <c:v>121.97546344380885</c:v>
                </c:pt>
                <c:pt idx="62">
                  <c:v>120.96341401941093</c:v>
                </c:pt>
                <c:pt idx="63">
                  <c:v>119.94063820259159</c:v>
                </c:pt>
                <c:pt idx="64">
                  <c:v>118.90685920489459</c:v>
                </c:pt>
                <c:pt idx="65">
                  <c:v>117.86178749626357</c:v>
                </c:pt>
                <c:pt idx="66">
                  <c:v>116.80511996470992</c:v>
                </c:pt>
                <c:pt idx="67">
                  <c:v>115.73653900320427</c:v>
                </c:pt>
                <c:pt idx="68">
                  <c:v>114.65571151593053</c:v>
                </c:pt>
                <c:pt idx="69">
                  <c:v>113.56228783501339</c:v>
                </c:pt>
                <c:pt idx="70">
                  <c:v>112.45590053765376</c:v>
                </c:pt>
                <c:pt idx="71">
                  <c:v>111.33616315223477</c:v>
                </c:pt>
                <c:pt idx="72">
                  <c:v>110.20266874037797</c:v>
                </c:pt>
                <c:pt idx="73">
                  <c:v>109.05498834008483</c:v>
                </c:pt>
                <c:pt idx="74">
                  <c:v>107.89266925294186</c:v>
                </c:pt>
                <c:pt idx="75">
                  <c:v>106.71523315585002</c:v>
                </c:pt>
                <c:pt idx="76">
                  <c:v>105.52217401477412</c:v>
                </c:pt>
                <c:pt idx="77">
                  <c:v>104.31295577451172</c:v>
                </c:pt>
                <c:pt idx="78">
                  <c:v>103.0870097943494</c:v>
                </c:pt>
                <c:pt idx="79">
                  <c:v>101.84373199455833</c:v>
                </c:pt>
                <c:pt idx="80">
                  <c:v>100.58247967281713</c:v>
                </c:pt>
                <c:pt idx="81">
                  <c:v>99.302567942626737</c:v>
                </c:pt>
                <c:pt idx="82">
                  <c:v>99.302567942626737</c:v>
                </c:pt>
                <c:pt idx="83">
                  <c:v>99.302567942626737</c:v>
                </c:pt>
                <c:pt idx="84">
                  <c:v>99.302567942626737</c:v>
                </c:pt>
                <c:pt idx="85">
                  <c:v>99.302567942626737</c:v>
                </c:pt>
                <c:pt idx="86">
                  <c:v>99.302567942626737</c:v>
                </c:pt>
                <c:pt idx="87">
                  <c:v>99.302567942626737</c:v>
                </c:pt>
                <c:pt idx="88">
                  <c:v>99.302567942626737</c:v>
                </c:pt>
                <c:pt idx="89">
                  <c:v>99.302567942626737</c:v>
                </c:pt>
                <c:pt idx="90">
                  <c:v>99.302567942626737</c:v>
                </c:pt>
                <c:pt idx="91">
                  <c:v>99.302567942626737</c:v>
                </c:pt>
                <c:pt idx="92">
                  <c:v>99.302567942626737</c:v>
                </c:pt>
                <c:pt idx="93">
                  <c:v>99.302567942626737</c:v>
                </c:pt>
                <c:pt idx="94">
                  <c:v>99.302567942626737</c:v>
                </c:pt>
                <c:pt idx="95">
                  <c:v>99.302567942626737</c:v>
                </c:pt>
                <c:pt idx="96">
                  <c:v>99.302567942626737</c:v>
                </c:pt>
                <c:pt idx="97">
                  <c:v>99.302567942626737</c:v>
                </c:pt>
                <c:pt idx="98">
                  <c:v>99.302567942626737</c:v>
                </c:pt>
                <c:pt idx="99">
                  <c:v>99.302567942626737</c:v>
                </c:pt>
                <c:pt idx="100">
                  <c:v>99.302567942626737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2F-458E-896E-B959685C6848}"/>
            </c:ext>
          </c:extLst>
        </c:ser>
        <c:ser>
          <c:idx val="1"/>
          <c:order val="1"/>
          <c:tx>
            <c:strRef>
              <c:f>Tabelle2!$B$11:$B$14</c:f>
              <c:strCache>
                <c:ptCount val="4"/>
                <c:pt idx="0">
                  <c:v>DP</c:v>
                </c:pt>
                <c:pt idx="1">
                  <c:v>269</c:v>
                </c:pt>
                <c:pt idx="2">
                  <c:v>K28</c:v>
                </c:pt>
                <c:pt idx="3">
                  <c:v>1,5</c:v>
                </c:pt>
              </c:strCache>
            </c:strRef>
          </c:tx>
          <c:spPr>
            <a:ln w="1905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Tabelle2!$O$1:$O$101</c:f>
              <c:numCache>
                <c:formatCode>0%</c:formatCode>
                <c:ptCount val="10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  <c:pt idx="41">
                  <c:v>0.59</c:v>
                </c:pt>
                <c:pt idx="42">
                  <c:v>0.57999999999999996</c:v>
                </c:pt>
                <c:pt idx="43">
                  <c:v>0.56999999999999995</c:v>
                </c:pt>
                <c:pt idx="44">
                  <c:v>0.56000000000000005</c:v>
                </c:pt>
                <c:pt idx="45">
                  <c:v>0.55000000000000004</c:v>
                </c:pt>
                <c:pt idx="46">
                  <c:v>0.54</c:v>
                </c:pt>
                <c:pt idx="47">
                  <c:v>0.53</c:v>
                </c:pt>
                <c:pt idx="48">
                  <c:v>0.52</c:v>
                </c:pt>
                <c:pt idx="49">
                  <c:v>0.51</c:v>
                </c:pt>
                <c:pt idx="50">
                  <c:v>0.5</c:v>
                </c:pt>
                <c:pt idx="51">
                  <c:v>0.49</c:v>
                </c:pt>
                <c:pt idx="52">
                  <c:v>0.48</c:v>
                </c:pt>
                <c:pt idx="53">
                  <c:v>0.47</c:v>
                </c:pt>
                <c:pt idx="54">
                  <c:v>0.46</c:v>
                </c:pt>
                <c:pt idx="55">
                  <c:v>0.45</c:v>
                </c:pt>
                <c:pt idx="56">
                  <c:v>0.44</c:v>
                </c:pt>
                <c:pt idx="57">
                  <c:v>0.43</c:v>
                </c:pt>
                <c:pt idx="58">
                  <c:v>0.42</c:v>
                </c:pt>
                <c:pt idx="59">
                  <c:v>0.41</c:v>
                </c:pt>
                <c:pt idx="60">
                  <c:v>0.4</c:v>
                </c:pt>
                <c:pt idx="61">
                  <c:v>0.39</c:v>
                </c:pt>
                <c:pt idx="62">
                  <c:v>0.38</c:v>
                </c:pt>
                <c:pt idx="63">
                  <c:v>0.37</c:v>
                </c:pt>
                <c:pt idx="64">
                  <c:v>0.36</c:v>
                </c:pt>
                <c:pt idx="65">
                  <c:v>0.35</c:v>
                </c:pt>
                <c:pt idx="66">
                  <c:v>0.34</c:v>
                </c:pt>
                <c:pt idx="67">
                  <c:v>0.33</c:v>
                </c:pt>
                <c:pt idx="68">
                  <c:v>0.32</c:v>
                </c:pt>
                <c:pt idx="69">
                  <c:v>0.31</c:v>
                </c:pt>
                <c:pt idx="70">
                  <c:v>0.3</c:v>
                </c:pt>
                <c:pt idx="71">
                  <c:v>0.28999999999999998</c:v>
                </c:pt>
                <c:pt idx="72">
                  <c:v>0.28000000000000003</c:v>
                </c:pt>
                <c:pt idx="73">
                  <c:v>0.27</c:v>
                </c:pt>
                <c:pt idx="74">
                  <c:v>0.26</c:v>
                </c:pt>
                <c:pt idx="75">
                  <c:v>0.25</c:v>
                </c:pt>
                <c:pt idx="76">
                  <c:v>0.24</c:v>
                </c:pt>
                <c:pt idx="77">
                  <c:v>0.23</c:v>
                </c:pt>
                <c:pt idx="78">
                  <c:v>0.22</c:v>
                </c:pt>
                <c:pt idx="79">
                  <c:v>0.21</c:v>
                </c:pt>
                <c:pt idx="80">
                  <c:v>0.2</c:v>
                </c:pt>
                <c:pt idx="81">
                  <c:v>0.19</c:v>
                </c:pt>
                <c:pt idx="82">
                  <c:v>0.18</c:v>
                </c:pt>
                <c:pt idx="83">
                  <c:v>0.17</c:v>
                </c:pt>
                <c:pt idx="84">
                  <c:v>0.16</c:v>
                </c:pt>
                <c:pt idx="85">
                  <c:v>0.15</c:v>
                </c:pt>
                <c:pt idx="86">
                  <c:v>0.14000000000000001</c:v>
                </c:pt>
                <c:pt idx="87">
                  <c:v>0.13</c:v>
                </c:pt>
                <c:pt idx="88">
                  <c:v>0.12</c:v>
                </c:pt>
                <c:pt idx="89">
                  <c:v>0.11</c:v>
                </c:pt>
                <c:pt idx="90">
                  <c:v>0.1</c:v>
                </c:pt>
                <c:pt idx="91">
                  <c:v>0.09</c:v>
                </c:pt>
                <c:pt idx="92">
                  <c:v>0.08</c:v>
                </c:pt>
                <c:pt idx="93">
                  <c:v>7.0000000000000007E-2</c:v>
                </c:pt>
                <c:pt idx="94">
                  <c:v>0.06</c:v>
                </c:pt>
                <c:pt idx="95">
                  <c:v>0.05</c:v>
                </c:pt>
                <c:pt idx="96">
                  <c:v>0.04</c:v>
                </c:pt>
                <c:pt idx="97">
                  <c:v>0.03</c:v>
                </c:pt>
                <c:pt idx="98">
                  <c:v>0.02</c:v>
                </c:pt>
                <c:pt idx="99">
                  <c:v>0.01</c:v>
                </c:pt>
                <c:pt idx="100">
                  <c:v>0</c:v>
                </c:pt>
              </c:numCache>
            </c:numRef>
          </c:xVal>
          <c:yVal>
            <c:numRef>
              <c:f>Tabelle2!$S$1:$S$101</c:f>
              <c:numCache>
                <c:formatCode>0</c:formatCode>
                <c:ptCount val="101"/>
                <c:pt idx="0">
                  <c:v>174.05743443431555</c:v>
                </c:pt>
                <c:pt idx="1">
                  <c:v>173.45209193751882</c:v>
                </c:pt>
                <c:pt idx="2">
                  <c:v>172.84311159389907</c:v>
                </c:pt>
                <c:pt idx="3">
                  <c:v>172.23045481486335</c:v>
                </c:pt>
                <c:pt idx="4">
                  <c:v>171.61408222614611</c:v>
                </c:pt>
                <c:pt idx="5">
                  <c:v>170.99395364522184</c:v>
                </c:pt>
                <c:pt idx="6">
                  <c:v>170.37002805787236</c:v>
                </c:pt>
                <c:pt idx="7">
                  <c:v>169.74226359386824</c:v>
                </c:pt>
                <c:pt idx="8">
                  <c:v>169.11061750172399</c:v>
                </c:pt>
                <c:pt idx="9">
                  <c:v>168.47504612248258</c:v>
                </c:pt>
                <c:pt idx="10">
                  <c:v>167.83550486248424</c:v>
                </c:pt>
                <c:pt idx="11">
                  <c:v>167.19194816506985</c:v>
                </c:pt>
                <c:pt idx="12">
                  <c:v>166.54432948116832</c:v>
                </c:pt>
                <c:pt idx="13">
                  <c:v>165.89260123871279</c:v>
                </c:pt>
                <c:pt idx="14">
                  <c:v>165.23671481082926</c:v>
                </c:pt>
                <c:pt idx="15">
                  <c:v>164.57662048273485</c:v>
                </c:pt>
                <c:pt idx="16">
                  <c:v>163.91226741728357</c:v>
                </c:pt>
                <c:pt idx="17">
                  <c:v>163.24360361908856</c:v>
                </c:pt>
                <c:pt idx="18">
                  <c:v>162.57057589715069</c:v>
                </c:pt>
                <c:pt idx="19">
                  <c:v>161.89312982591466</c:v>
                </c:pt>
                <c:pt idx="20">
                  <c:v>161.21120970467214</c:v>
                </c:pt>
                <c:pt idx="21">
                  <c:v>160.52475851522468</c:v>
                </c:pt>
                <c:pt idx="22">
                  <c:v>159.83371787771421</c:v>
                </c:pt>
                <c:pt idx="23">
                  <c:v>159.13802800452299</c:v>
                </c:pt>
                <c:pt idx="24">
                  <c:v>158.43762765213975</c:v>
                </c:pt>
                <c:pt idx="25">
                  <c:v>157.73245407087879</c:v>
                </c:pt>
                <c:pt idx="26">
                  <c:v>157.02244295233663</c:v>
                </c:pt>
                <c:pt idx="27">
                  <c:v>156.30752837445746</c:v>
                </c:pt>
                <c:pt idx="28">
                  <c:v>155.58764274407508</c:v>
                </c:pt>
                <c:pt idx="29">
                  <c:v>154.86271673678647</c:v>
                </c:pt>
                <c:pt idx="30">
                  <c:v>154.13267923400431</c:v>
                </c:pt>
                <c:pt idx="31">
                  <c:v>153.3974572570252</c:v>
                </c:pt>
                <c:pt idx="32">
                  <c:v>152.6569758979372</c:v>
                </c:pt>
                <c:pt idx="33">
                  <c:v>151.91115824718082</c:v>
                </c:pt>
                <c:pt idx="34">
                  <c:v>151.15992531756132</c:v>
                </c:pt>
                <c:pt idx="35">
                  <c:v>150.40319596449913</c:v>
                </c:pt>
                <c:pt idx="36">
                  <c:v>149.64088680228551</c:v>
                </c:pt>
                <c:pt idx="37">
                  <c:v>148.87291211609798</c:v>
                </c:pt>
                <c:pt idx="38">
                  <c:v>148.09918376950807</c:v>
                </c:pt>
                <c:pt idx="39">
                  <c:v>147.31961110719692</c:v>
                </c:pt>
                <c:pt idx="40">
                  <c:v>146.53410085256954</c:v>
                </c:pt>
                <c:pt idx="41">
                  <c:v>145.7425569999389</c:v>
                </c:pt>
                <c:pt idx="42">
                  <c:v>144.94488070091995</c:v>
                </c:pt>
                <c:pt idx="43">
                  <c:v>144.14097014465227</c:v>
                </c:pt>
                <c:pt idx="44">
                  <c:v>143.33072043143167</c:v>
                </c:pt>
                <c:pt idx="45">
                  <c:v>142.51402343930584</c:v>
                </c:pt>
                <c:pt idx="46">
                  <c:v>141.69076768314477</c:v>
                </c:pt>
                <c:pt idx="47">
                  <c:v>140.86083816566227</c:v>
                </c:pt>
                <c:pt idx="48">
                  <c:v>140.02411621981761</c:v>
                </c:pt>
                <c:pt idx="49">
                  <c:v>139.18047934197949</c:v>
                </c:pt>
                <c:pt idx="50">
                  <c:v>138.32980101518061</c:v>
                </c:pt>
                <c:pt idx="51">
                  <c:v>137.47195052173322</c:v>
                </c:pt>
                <c:pt idx="52">
                  <c:v>136.60679274441051</c:v>
                </c:pt>
                <c:pt idx="53">
                  <c:v>135.7341879553303</c:v>
                </c:pt>
                <c:pt idx="54">
                  <c:v>134.85399159159363</c:v>
                </c:pt>
                <c:pt idx="55">
                  <c:v>133.96605401665153</c:v>
                </c:pt>
                <c:pt idx="56">
                  <c:v>133.07022026626871</c:v>
                </c:pt>
                <c:pt idx="57">
                  <c:v>132.16632977785321</c:v>
                </c:pt>
                <c:pt idx="58">
                  <c:v>131.25421610179745</c:v>
                </c:pt>
                <c:pt idx="59">
                  <c:v>130.33370659334639</c:v>
                </c:pt>
                <c:pt idx="60">
                  <c:v>129.40462208336211</c:v>
                </c:pt>
                <c:pt idx="61">
                  <c:v>128.46677652618658</c:v>
                </c:pt>
                <c:pt idx="62">
                  <c:v>127.51997662262427</c:v>
                </c:pt>
                <c:pt idx="63">
                  <c:v>126.56402141585976</c:v>
                </c:pt>
                <c:pt idx="64">
                  <c:v>125.59870185789288</c:v>
                </c:pt>
                <c:pt idx="65">
                  <c:v>124.62380034381732</c:v>
                </c:pt>
                <c:pt idx="66">
                  <c:v>123.63909021097453</c:v>
                </c:pt>
                <c:pt idx="67">
                  <c:v>122.64433519968817</c:v>
                </c:pt>
                <c:pt idx="68">
                  <c:v>121.63928887190819</c:v>
                </c:pt>
                <c:pt idx="69">
                  <c:v>120.62369398367676</c:v>
                </c:pt>
                <c:pt idx="70">
                  <c:v>119.59728180684523</c:v>
                </c:pt>
                <c:pt idx="71">
                  <c:v>118.55977139493109</c:v>
                </c:pt>
                <c:pt idx="72">
                  <c:v>117.51086878737971</c:v>
                </c:pt>
                <c:pt idx="73">
                  <c:v>116.45026614579012</c:v>
                </c:pt>
                <c:pt idx="74">
                  <c:v>115.37764081484772</c:v>
                </c:pt>
                <c:pt idx="75">
                  <c:v>114.29265429977886</c:v>
                </c:pt>
                <c:pt idx="76">
                  <c:v>113.19495115106331</c:v>
                </c:pt>
                <c:pt idx="77">
                  <c:v>112.08415774590347</c:v>
                </c:pt>
                <c:pt idx="78">
                  <c:v>110.95988095451267</c:v>
                </c:pt>
                <c:pt idx="79">
                  <c:v>109.82170667761801</c:v>
                </c:pt>
                <c:pt idx="80">
                  <c:v>108.66919823963016</c:v>
                </c:pt>
                <c:pt idx="81">
                  <c:v>107.5018946196641</c:v>
                </c:pt>
                <c:pt idx="82">
                  <c:v>106.31930849993728</c:v>
                </c:pt>
                <c:pt idx="83">
                  <c:v>105.12092410793566</c:v>
                </c:pt>
                <c:pt idx="84">
                  <c:v>103.90619482505362</c:v>
                </c:pt>
                <c:pt idx="85">
                  <c:v>102.67454053002507</c:v>
                </c:pt>
                <c:pt idx="86">
                  <c:v>101.42534464026043</c:v>
                </c:pt>
                <c:pt idx="87">
                  <c:v>100.15795080797901</c:v>
                </c:pt>
                <c:pt idx="88">
                  <c:v>99.302567942626737</c:v>
                </c:pt>
                <c:pt idx="89">
                  <c:v>99.302567942626737</c:v>
                </c:pt>
                <c:pt idx="90">
                  <c:v>99.302567942626737</c:v>
                </c:pt>
                <c:pt idx="91">
                  <c:v>99.302567942626737</c:v>
                </c:pt>
                <c:pt idx="92">
                  <c:v>99.302567942626737</c:v>
                </c:pt>
                <c:pt idx="93">
                  <c:v>99.302567942626737</c:v>
                </c:pt>
                <c:pt idx="94">
                  <c:v>99.302567942626737</c:v>
                </c:pt>
                <c:pt idx="95">
                  <c:v>99.302567942626737</c:v>
                </c:pt>
                <c:pt idx="96">
                  <c:v>99.302567942626737</c:v>
                </c:pt>
                <c:pt idx="97">
                  <c:v>99.302567942626737</c:v>
                </c:pt>
                <c:pt idx="98">
                  <c:v>99.302567942626737</c:v>
                </c:pt>
                <c:pt idx="99">
                  <c:v>99.302567942626737</c:v>
                </c:pt>
                <c:pt idx="100">
                  <c:v>99.302567942626737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32F-458E-896E-B959685C6848}"/>
            </c:ext>
          </c:extLst>
        </c:ser>
        <c:ser>
          <c:idx val="2"/>
          <c:order val="2"/>
          <c:tx>
            <c:v>Hauptdüse</c:v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dLbls>
            <c:dLbl>
              <c:idx val="100"/>
              <c:dLblPos val="l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32F-458E-896E-B959685C684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latin typeface="Arial" pitchFamily="34" charset="0"/>
                    <a:cs typeface="Arial" pitchFamily="34" charset="0"/>
                  </a:defRPr>
                </a:pPr>
                <a:endParaRPr lang="de-DE"/>
              </a:p>
            </c:txPr>
            <c:dLblPos val="l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Tabelle2!$O$1:$O$101</c:f>
              <c:numCache>
                <c:formatCode>0%</c:formatCode>
                <c:ptCount val="101"/>
                <c:pt idx="0">
                  <c:v>1</c:v>
                </c:pt>
                <c:pt idx="1">
                  <c:v>0.99</c:v>
                </c:pt>
                <c:pt idx="2">
                  <c:v>0.98</c:v>
                </c:pt>
                <c:pt idx="3">
                  <c:v>0.97</c:v>
                </c:pt>
                <c:pt idx="4">
                  <c:v>0.96</c:v>
                </c:pt>
                <c:pt idx="5">
                  <c:v>0.95</c:v>
                </c:pt>
                <c:pt idx="6">
                  <c:v>0.94</c:v>
                </c:pt>
                <c:pt idx="7">
                  <c:v>0.93</c:v>
                </c:pt>
                <c:pt idx="8">
                  <c:v>0.92</c:v>
                </c:pt>
                <c:pt idx="9">
                  <c:v>0.91</c:v>
                </c:pt>
                <c:pt idx="10">
                  <c:v>0.9</c:v>
                </c:pt>
                <c:pt idx="11">
                  <c:v>0.89</c:v>
                </c:pt>
                <c:pt idx="12">
                  <c:v>0.88</c:v>
                </c:pt>
                <c:pt idx="13">
                  <c:v>0.87</c:v>
                </c:pt>
                <c:pt idx="14">
                  <c:v>0.86</c:v>
                </c:pt>
                <c:pt idx="15">
                  <c:v>0.85</c:v>
                </c:pt>
                <c:pt idx="16">
                  <c:v>0.84</c:v>
                </c:pt>
                <c:pt idx="17">
                  <c:v>0.83</c:v>
                </c:pt>
                <c:pt idx="18">
                  <c:v>0.82</c:v>
                </c:pt>
                <c:pt idx="19">
                  <c:v>0.81</c:v>
                </c:pt>
                <c:pt idx="20">
                  <c:v>0.8</c:v>
                </c:pt>
                <c:pt idx="21">
                  <c:v>0.79</c:v>
                </c:pt>
                <c:pt idx="22">
                  <c:v>0.78</c:v>
                </c:pt>
                <c:pt idx="23">
                  <c:v>0.77</c:v>
                </c:pt>
                <c:pt idx="24">
                  <c:v>0.76</c:v>
                </c:pt>
                <c:pt idx="25">
                  <c:v>0.75</c:v>
                </c:pt>
                <c:pt idx="26">
                  <c:v>0.74</c:v>
                </c:pt>
                <c:pt idx="27">
                  <c:v>0.73</c:v>
                </c:pt>
                <c:pt idx="28">
                  <c:v>0.72</c:v>
                </c:pt>
                <c:pt idx="29">
                  <c:v>0.71</c:v>
                </c:pt>
                <c:pt idx="30">
                  <c:v>0.7</c:v>
                </c:pt>
                <c:pt idx="31">
                  <c:v>0.69</c:v>
                </c:pt>
                <c:pt idx="32">
                  <c:v>0.68</c:v>
                </c:pt>
                <c:pt idx="33">
                  <c:v>0.67</c:v>
                </c:pt>
                <c:pt idx="34">
                  <c:v>0.66</c:v>
                </c:pt>
                <c:pt idx="35">
                  <c:v>0.65</c:v>
                </c:pt>
                <c:pt idx="36">
                  <c:v>0.64</c:v>
                </c:pt>
                <c:pt idx="37">
                  <c:v>0.63</c:v>
                </c:pt>
                <c:pt idx="38">
                  <c:v>0.62</c:v>
                </c:pt>
                <c:pt idx="39">
                  <c:v>0.61</c:v>
                </c:pt>
                <c:pt idx="40">
                  <c:v>0.6</c:v>
                </c:pt>
                <c:pt idx="41">
                  <c:v>0.59</c:v>
                </c:pt>
                <c:pt idx="42">
                  <c:v>0.57999999999999996</c:v>
                </c:pt>
                <c:pt idx="43">
                  <c:v>0.56999999999999995</c:v>
                </c:pt>
                <c:pt idx="44">
                  <c:v>0.56000000000000005</c:v>
                </c:pt>
                <c:pt idx="45">
                  <c:v>0.55000000000000004</c:v>
                </c:pt>
                <c:pt idx="46">
                  <c:v>0.54</c:v>
                </c:pt>
                <c:pt idx="47">
                  <c:v>0.53</c:v>
                </c:pt>
                <c:pt idx="48">
                  <c:v>0.52</c:v>
                </c:pt>
                <c:pt idx="49">
                  <c:v>0.51</c:v>
                </c:pt>
                <c:pt idx="50">
                  <c:v>0.5</c:v>
                </c:pt>
                <c:pt idx="51">
                  <c:v>0.49</c:v>
                </c:pt>
                <c:pt idx="52">
                  <c:v>0.48</c:v>
                </c:pt>
                <c:pt idx="53">
                  <c:v>0.47</c:v>
                </c:pt>
                <c:pt idx="54">
                  <c:v>0.46</c:v>
                </c:pt>
                <c:pt idx="55">
                  <c:v>0.45</c:v>
                </c:pt>
                <c:pt idx="56">
                  <c:v>0.44</c:v>
                </c:pt>
                <c:pt idx="57">
                  <c:v>0.43</c:v>
                </c:pt>
                <c:pt idx="58">
                  <c:v>0.42</c:v>
                </c:pt>
                <c:pt idx="59">
                  <c:v>0.41</c:v>
                </c:pt>
                <c:pt idx="60">
                  <c:v>0.4</c:v>
                </c:pt>
                <c:pt idx="61">
                  <c:v>0.39</c:v>
                </c:pt>
                <c:pt idx="62">
                  <c:v>0.38</c:v>
                </c:pt>
                <c:pt idx="63">
                  <c:v>0.37</c:v>
                </c:pt>
                <c:pt idx="64">
                  <c:v>0.36</c:v>
                </c:pt>
                <c:pt idx="65">
                  <c:v>0.35</c:v>
                </c:pt>
                <c:pt idx="66">
                  <c:v>0.34</c:v>
                </c:pt>
                <c:pt idx="67">
                  <c:v>0.33</c:v>
                </c:pt>
                <c:pt idx="68">
                  <c:v>0.32</c:v>
                </c:pt>
                <c:pt idx="69">
                  <c:v>0.31</c:v>
                </c:pt>
                <c:pt idx="70">
                  <c:v>0.3</c:v>
                </c:pt>
                <c:pt idx="71">
                  <c:v>0.28999999999999998</c:v>
                </c:pt>
                <c:pt idx="72">
                  <c:v>0.28000000000000003</c:v>
                </c:pt>
                <c:pt idx="73">
                  <c:v>0.27</c:v>
                </c:pt>
                <c:pt idx="74">
                  <c:v>0.26</c:v>
                </c:pt>
                <c:pt idx="75">
                  <c:v>0.25</c:v>
                </c:pt>
                <c:pt idx="76">
                  <c:v>0.24</c:v>
                </c:pt>
                <c:pt idx="77">
                  <c:v>0.23</c:v>
                </c:pt>
                <c:pt idx="78">
                  <c:v>0.22</c:v>
                </c:pt>
                <c:pt idx="79">
                  <c:v>0.21</c:v>
                </c:pt>
                <c:pt idx="80">
                  <c:v>0.2</c:v>
                </c:pt>
                <c:pt idx="81">
                  <c:v>0.19</c:v>
                </c:pt>
                <c:pt idx="82">
                  <c:v>0.18</c:v>
                </c:pt>
                <c:pt idx="83">
                  <c:v>0.17</c:v>
                </c:pt>
                <c:pt idx="84">
                  <c:v>0.16</c:v>
                </c:pt>
                <c:pt idx="85">
                  <c:v>0.15</c:v>
                </c:pt>
                <c:pt idx="86">
                  <c:v>0.14000000000000001</c:v>
                </c:pt>
                <c:pt idx="87">
                  <c:v>0.13</c:v>
                </c:pt>
                <c:pt idx="88">
                  <c:v>0.12</c:v>
                </c:pt>
                <c:pt idx="89">
                  <c:v>0.11</c:v>
                </c:pt>
                <c:pt idx="90">
                  <c:v>0.1</c:v>
                </c:pt>
                <c:pt idx="91">
                  <c:v>0.09</c:v>
                </c:pt>
                <c:pt idx="92">
                  <c:v>0.08</c:v>
                </c:pt>
                <c:pt idx="93">
                  <c:v>7.0000000000000007E-2</c:v>
                </c:pt>
                <c:pt idx="94">
                  <c:v>0.06</c:v>
                </c:pt>
                <c:pt idx="95">
                  <c:v>0.05</c:v>
                </c:pt>
                <c:pt idx="96">
                  <c:v>0.04</c:v>
                </c:pt>
                <c:pt idx="97">
                  <c:v>0.03</c:v>
                </c:pt>
                <c:pt idx="98">
                  <c:v>0.02</c:v>
                </c:pt>
                <c:pt idx="99">
                  <c:v>0.01</c:v>
                </c:pt>
                <c:pt idx="100">
                  <c:v>0</c:v>
                </c:pt>
              </c:numCache>
            </c:numRef>
          </c:xVal>
          <c:yVal>
            <c:numRef>
              <c:f>Tabelle2!$T$1:$T$101</c:f>
              <c:numCache>
                <c:formatCode>0</c:formatCode>
                <c:ptCount val="101"/>
                <c:pt idx="0">
                  <c:v>172</c:v>
                </c:pt>
                <c:pt idx="1">
                  <c:v>172</c:v>
                </c:pt>
                <c:pt idx="2">
                  <c:v>172</c:v>
                </c:pt>
                <c:pt idx="3">
                  <c:v>172</c:v>
                </c:pt>
                <c:pt idx="4">
                  <c:v>172</c:v>
                </c:pt>
                <c:pt idx="5">
                  <c:v>172</c:v>
                </c:pt>
                <c:pt idx="6">
                  <c:v>172</c:v>
                </c:pt>
                <c:pt idx="7">
                  <c:v>172</c:v>
                </c:pt>
                <c:pt idx="8">
                  <c:v>172</c:v>
                </c:pt>
                <c:pt idx="9">
                  <c:v>172</c:v>
                </c:pt>
                <c:pt idx="10">
                  <c:v>172</c:v>
                </c:pt>
                <c:pt idx="11">
                  <c:v>172</c:v>
                </c:pt>
                <c:pt idx="12">
                  <c:v>172</c:v>
                </c:pt>
                <c:pt idx="13">
                  <c:v>172</c:v>
                </c:pt>
                <c:pt idx="14">
                  <c:v>172</c:v>
                </c:pt>
                <c:pt idx="15">
                  <c:v>172</c:v>
                </c:pt>
                <c:pt idx="16">
                  <c:v>172</c:v>
                </c:pt>
                <c:pt idx="17">
                  <c:v>172</c:v>
                </c:pt>
                <c:pt idx="18">
                  <c:v>172</c:v>
                </c:pt>
                <c:pt idx="19">
                  <c:v>172</c:v>
                </c:pt>
                <c:pt idx="20">
                  <c:v>172</c:v>
                </c:pt>
                <c:pt idx="21">
                  <c:v>172</c:v>
                </c:pt>
                <c:pt idx="22">
                  <c:v>172</c:v>
                </c:pt>
                <c:pt idx="23">
                  <c:v>172</c:v>
                </c:pt>
                <c:pt idx="24">
                  <c:v>172</c:v>
                </c:pt>
                <c:pt idx="25">
                  <c:v>172</c:v>
                </c:pt>
                <c:pt idx="26">
                  <c:v>172</c:v>
                </c:pt>
                <c:pt idx="27">
                  <c:v>172</c:v>
                </c:pt>
                <c:pt idx="28">
                  <c:v>172</c:v>
                </c:pt>
                <c:pt idx="29">
                  <c:v>172</c:v>
                </c:pt>
                <c:pt idx="30">
                  <c:v>172</c:v>
                </c:pt>
                <c:pt idx="31">
                  <c:v>172</c:v>
                </c:pt>
                <c:pt idx="32">
                  <c:v>172</c:v>
                </c:pt>
                <c:pt idx="33">
                  <c:v>172</c:v>
                </c:pt>
                <c:pt idx="34">
                  <c:v>172</c:v>
                </c:pt>
                <c:pt idx="35">
                  <c:v>172</c:v>
                </c:pt>
                <c:pt idx="36">
                  <c:v>172</c:v>
                </c:pt>
                <c:pt idx="37">
                  <c:v>172</c:v>
                </c:pt>
                <c:pt idx="38">
                  <c:v>172</c:v>
                </c:pt>
                <c:pt idx="39">
                  <c:v>172</c:v>
                </c:pt>
                <c:pt idx="40">
                  <c:v>172</c:v>
                </c:pt>
                <c:pt idx="41">
                  <c:v>172</c:v>
                </c:pt>
                <c:pt idx="42">
                  <c:v>172</c:v>
                </c:pt>
                <c:pt idx="43">
                  <c:v>172</c:v>
                </c:pt>
                <c:pt idx="44">
                  <c:v>172</c:v>
                </c:pt>
                <c:pt idx="45">
                  <c:v>172</c:v>
                </c:pt>
                <c:pt idx="46">
                  <c:v>172</c:v>
                </c:pt>
                <c:pt idx="47">
                  <c:v>172</c:v>
                </c:pt>
                <c:pt idx="48">
                  <c:v>172</c:v>
                </c:pt>
                <c:pt idx="49">
                  <c:v>172</c:v>
                </c:pt>
                <c:pt idx="50">
                  <c:v>172</c:v>
                </c:pt>
                <c:pt idx="51">
                  <c:v>172</c:v>
                </c:pt>
                <c:pt idx="52">
                  <c:v>172</c:v>
                </c:pt>
                <c:pt idx="53">
                  <c:v>172</c:v>
                </c:pt>
                <c:pt idx="54">
                  <c:v>172</c:v>
                </c:pt>
                <c:pt idx="55">
                  <c:v>172</c:v>
                </c:pt>
                <c:pt idx="56">
                  <c:v>172</c:v>
                </c:pt>
                <c:pt idx="57">
                  <c:v>172</c:v>
                </c:pt>
                <c:pt idx="58">
                  <c:v>172</c:v>
                </c:pt>
                <c:pt idx="59">
                  <c:v>172</c:v>
                </c:pt>
                <c:pt idx="60">
                  <c:v>172</c:v>
                </c:pt>
                <c:pt idx="61">
                  <c:v>172</c:v>
                </c:pt>
                <c:pt idx="62">
                  <c:v>172</c:v>
                </c:pt>
                <c:pt idx="63">
                  <c:v>172</c:v>
                </c:pt>
                <c:pt idx="64">
                  <c:v>172</c:v>
                </c:pt>
                <c:pt idx="65">
                  <c:v>172</c:v>
                </c:pt>
                <c:pt idx="66">
                  <c:v>172</c:v>
                </c:pt>
                <c:pt idx="67">
                  <c:v>172</c:v>
                </c:pt>
                <c:pt idx="68">
                  <c:v>172</c:v>
                </c:pt>
                <c:pt idx="69">
                  <c:v>172</c:v>
                </c:pt>
                <c:pt idx="70">
                  <c:v>172</c:v>
                </c:pt>
                <c:pt idx="71">
                  <c:v>172</c:v>
                </c:pt>
                <c:pt idx="72">
                  <c:v>172</c:v>
                </c:pt>
                <c:pt idx="73">
                  <c:v>172</c:v>
                </c:pt>
                <c:pt idx="74">
                  <c:v>172</c:v>
                </c:pt>
                <c:pt idx="75">
                  <c:v>172</c:v>
                </c:pt>
                <c:pt idx="76">
                  <c:v>172</c:v>
                </c:pt>
                <c:pt idx="77">
                  <c:v>172</c:v>
                </c:pt>
                <c:pt idx="78">
                  <c:v>172</c:v>
                </c:pt>
                <c:pt idx="79">
                  <c:v>172</c:v>
                </c:pt>
                <c:pt idx="80">
                  <c:v>172</c:v>
                </c:pt>
                <c:pt idx="81">
                  <c:v>172</c:v>
                </c:pt>
                <c:pt idx="82">
                  <c:v>172</c:v>
                </c:pt>
                <c:pt idx="83">
                  <c:v>172</c:v>
                </c:pt>
                <c:pt idx="84">
                  <c:v>172</c:v>
                </c:pt>
                <c:pt idx="85">
                  <c:v>172</c:v>
                </c:pt>
                <c:pt idx="86">
                  <c:v>172</c:v>
                </c:pt>
                <c:pt idx="87">
                  <c:v>172</c:v>
                </c:pt>
                <c:pt idx="88">
                  <c:v>172</c:v>
                </c:pt>
                <c:pt idx="89">
                  <c:v>172</c:v>
                </c:pt>
                <c:pt idx="90">
                  <c:v>172</c:v>
                </c:pt>
                <c:pt idx="91">
                  <c:v>172</c:v>
                </c:pt>
                <c:pt idx="92">
                  <c:v>172</c:v>
                </c:pt>
                <c:pt idx="93">
                  <c:v>172</c:v>
                </c:pt>
                <c:pt idx="94">
                  <c:v>172</c:v>
                </c:pt>
                <c:pt idx="95">
                  <c:v>172</c:v>
                </c:pt>
                <c:pt idx="96">
                  <c:v>172</c:v>
                </c:pt>
                <c:pt idx="97">
                  <c:v>172</c:v>
                </c:pt>
                <c:pt idx="98">
                  <c:v>172</c:v>
                </c:pt>
                <c:pt idx="99">
                  <c:v>172</c:v>
                </c:pt>
                <c:pt idx="100">
                  <c:v>172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32F-458E-896E-B959685C6848}"/>
            </c:ext>
          </c:extLst>
        </c:ser>
        <c:ser>
          <c:idx val="3"/>
          <c:order val="3"/>
          <c:spPr>
            <a:ln w="25400">
              <a:solidFill>
                <a:schemeClr val="accent6">
                  <a:lumMod val="50000"/>
                </a:schemeClr>
              </a:solidFill>
              <a:prstDash val="dashDot"/>
            </a:ln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332F-458E-896E-B959685C6848}"/>
                </c:ext>
              </c:extLst>
            </c:dLbl>
            <c:dLbl>
              <c:idx val="1"/>
              <c:spPr/>
              <c:txPr>
                <a:bodyPr/>
                <a:lstStyle/>
                <a:p>
                  <a:pPr>
                    <a:defRPr b="1">
                      <a:solidFill>
                        <a:schemeClr val="accent6">
                          <a:lumMod val="50000"/>
                        </a:schemeClr>
                      </a:solidFill>
                      <a:latin typeface="Arial" pitchFamily="34" charset="0"/>
                      <a:cs typeface="Arial" pitchFamily="34" charset="0"/>
                    </a:defRPr>
                  </a:pPr>
                  <a:endParaRPr lang="de-DE"/>
                </a:p>
              </c:txPr>
              <c:dLblPos val="t"/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5-332F-458E-896E-B959685C6848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b="1">
                    <a:latin typeface="Arial" pitchFamily="34" charset="0"/>
                    <a:cs typeface="Arial" pitchFamily="34" charset="0"/>
                  </a:defRPr>
                </a:pPr>
                <a:endParaRPr lang="de-DE"/>
              </a:p>
            </c:txPr>
            <c:dLblPos val="t"/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Tabelle2!$W$1:$W$2</c:f>
              <c:numCache>
                <c:formatCode>0%</c:formatCode>
                <c:ptCount val="2"/>
                <c:pt idx="0">
                  <c:v>0.62</c:v>
                </c:pt>
                <c:pt idx="1">
                  <c:v>0.62</c:v>
                </c:pt>
              </c:numCache>
            </c:numRef>
          </c:xVal>
          <c:yVal>
            <c:numRef>
              <c:f>Tabelle2!$X$1:$X$2</c:f>
              <c:numCache>
                <c:formatCode>General</c:formatCode>
                <c:ptCount val="2"/>
                <c:pt idx="0">
                  <c:v>0</c:v>
                </c:pt>
                <c:pt idx="1">
                  <c:v>230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332F-458E-896E-B959685C68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9491496"/>
        <c:axId val="239491888"/>
      </c:scatterChart>
      <c:scatterChart>
        <c:scatterStyle val="lineMarker"/>
        <c:varyColors val="0"/>
        <c:ser>
          <c:idx val="4"/>
          <c:order val="4"/>
          <c:spPr>
            <a:ln w="28575">
              <a:noFill/>
            </a:ln>
          </c:spPr>
          <c:marker>
            <c:symbol val="diamond"/>
            <c:size val="7"/>
            <c:spPr>
              <a:solidFill>
                <a:srgbClr val="FF0000"/>
              </a:solidFill>
            </c:spPr>
          </c:marker>
          <c:xVal>
            <c:numRef>
              <c:f>Tabelle2!$W$1:$W$2</c:f>
              <c:numCache>
                <c:formatCode>0%</c:formatCode>
                <c:ptCount val="2"/>
                <c:pt idx="0">
                  <c:v>0.62</c:v>
                </c:pt>
                <c:pt idx="1">
                  <c:v>0.62</c:v>
                </c:pt>
              </c:numCache>
            </c:numRef>
          </c:xVal>
          <c:yVal>
            <c:numRef>
              <c:f>(Tabelle2!$B$8,Tabelle2!$B$16)</c:f>
              <c:numCache>
                <c:formatCode>0</c:formatCode>
                <c:ptCount val="2"/>
                <c:pt idx="0">
                  <c:v>142.78697894533494</c:v>
                </c:pt>
                <c:pt idx="1">
                  <c:v>148.09918376950807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32F-458E-896E-B959685C68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9491496"/>
        <c:axId val="239491888"/>
      </c:scatterChart>
      <c:valAx>
        <c:axId val="239491496"/>
        <c:scaling>
          <c:orientation val="minMax"/>
          <c:max val="1"/>
          <c:min val="0"/>
        </c:scaling>
        <c:delete val="0"/>
        <c:axPos val="b"/>
        <c:majorGridlines/>
        <c:minorGridlines/>
        <c:numFmt formatCode="0%" sourceLinked="1"/>
        <c:majorTickMark val="out"/>
        <c:minorTickMark val="out"/>
        <c:tickLblPos val="nextTo"/>
        <c:txPr>
          <a:bodyPr/>
          <a:lstStyle/>
          <a:p>
            <a:pPr>
              <a:defRPr b="1"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239491888"/>
        <c:crossesAt val="0"/>
        <c:crossBetween val="midCat"/>
        <c:majorUnit val="0.1"/>
        <c:minorUnit val="0.05"/>
      </c:valAx>
      <c:valAx>
        <c:axId val="239491888"/>
        <c:scaling>
          <c:orientation val="minMax"/>
          <c:max val="230"/>
        </c:scaling>
        <c:delete val="0"/>
        <c:axPos val="r"/>
        <c:majorGridlines/>
        <c:numFmt formatCode="0" sourceLinked="1"/>
        <c:majorTickMark val="out"/>
        <c:minorTickMark val="none"/>
        <c:tickLblPos val="nextTo"/>
        <c:txPr>
          <a:bodyPr/>
          <a:lstStyle/>
          <a:p>
            <a:pPr>
              <a:defRPr b="1">
                <a:latin typeface="Arial" pitchFamily="34" charset="0"/>
                <a:cs typeface="Arial" pitchFamily="34" charset="0"/>
              </a:defRPr>
            </a:pPr>
            <a:endParaRPr lang="de-DE"/>
          </a:p>
        </c:txPr>
        <c:crossAx val="239491496"/>
        <c:crosses val="max"/>
        <c:crossBetween val="midCat"/>
        <c:majorUnit val="10"/>
      </c:valAx>
    </c:plotArea>
    <c:legend>
      <c:legendPos val="r"/>
      <c:legendEntry>
        <c:idx val="0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de-DE"/>
          </a:p>
        </c:txPr>
      </c:legendEntry>
      <c:legendEntry>
        <c:idx val="1"/>
        <c:txPr>
          <a:bodyPr/>
          <a:lstStyle/>
          <a:p>
            <a:pPr>
              <a:defRPr>
                <a:latin typeface="Arial" pitchFamily="34" charset="0"/>
                <a:cs typeface="Arial" pitchFamily="34" charset="0"/>
              </a:defRPr>
            </a:pPr>
            <a:endParaRPr lang="de-DE"/>
          </a:p>
        </c:txPr>
      </c:legendEntry>
      <c:legendEntry>
        <c:idx val="2"/>
        <c:txPr>
          <a:bodyPr/>
          <a:lstStyle/>
          <a:p>
            <a:pPr>
              <a:defRPr sz="1000">
                <a:latin typeface="Arial" pitchFamily="34" charset="0"/>
                <a:cs typeface="Arial" pitchFamily="34" charset="0"/>
              </a:defRPr>
            </a:pPr>
            <a:endParaRPr lang="de-DE"/>
          </a:p>
        </c:txPr>
      </c:legendEntry>
      <c:legendEntry>
        <c:idx val="3"/>
        <c:txPr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endParaRPr lang="de-DE"/>
          </a:p>
        </c:txPr>
      </c:legendEntry>
      <c:layout>
        <c:manualLayout>
          <c:xMode val="edge"/>
          <c:yMode val="edge"/>
          <c:x val="4.6447893934046851E-2"/>
          <c:y val="0.82547184442853794"/>
          <c:w val="0.16527588813303098"/>
          <c:h val="8.0173586256263418E-2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</c:legend>
    <c:plotVisOnly val="1"/>
    <c:dispBlanksAs val="gap"/>
    <c:showDLblsOverMax val="0"/>
  </c:chart>
  <c:spPr>
    <a:ln w="19050">
      <a:solidFill>
        <a:schemeClr val="tx1"/>
      </a:solidFill>
    </a:ln>
  </c:spPr>
  <c:printSettings>
    <c:headerFooter/>
    <c:pageMargins b="0.78740157499999996" l="0.70000000000000062" r="0.70000000000000062" t="0.78740157499999996" header="0.30000000000000032" footer="0.30000000000000032"/>
    <c:pageSetup orientation="portrait"/>
  </c:printSettings>
  <c:userShapes r:id="rId1"/>
</c:chartSpace>
</file>

<file path=xl/ctrlProps/ctrlProp1.xml><?xml version="1.0" encoding="utf-8"?>
<formControlPr xmlns="http://schemas.microsoft.com/office/spreadsheetml/2009/9/main" objectType="Scroll" dx="16" fmlaLink="$E$25" max="100" page="10" val="38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5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19</xdr:row>
      <xdr:rowOff>66675</xdr:rowOff>
    </xdr:from>
    <xdr:to>
      <xdr:col>1</xdr:col>
      <xdr:colOff>260823</xdr:colOff>
      <xdr:row>35</xdr:row>
      <xdr:rowOff>0</xdr:rowOff>
    </xdr:to>
    <xdr:pic>
      <xdr:nvPicPr>
        <xdr:cNvPr id="12" name="chart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3143250"/>
          <a:ext cx="1308573" cy="25908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66675</xdr:colOff>
      <xdr:row>23</xdr:row>
      <xdr:rowOff>123825</xdr:rowOff>
    </xdr:from>
    <xdr:to>
      <xdr:col>1</xdr:col>
      <xdr:colOff>419100</xdr:colOff>
      <xdr:row>28</xdr:row>
      <xdr:rowOff>114300</xdr:rowOff>
    </xdr:to>
    <xdr:grpSp>
      <xdr:nvGrpSpPr>
        <xdr:cNvPr id="19" name="Gruppieren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GrpSpPr/>
      </xdr:nvGrpSpPr>
      <xdr:grpSpPr>
        <a:xfrm>
          <a:off x="1203325" y="3857625"/>
          <a:ext cx="352425" cy="784225"/>
          <a:chOff x="1009650" y="3848100"/>
          <a:chExt cx="352425" cy="800100"/>
        </a:xfrm>
      </xdr:grpSpPr>
      <xdr:sp macro="" textlink="">
        <xdr:nvSpPr>
          <xdr:cNvPr id="13" name="Textfeld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 txBox="1"/>
        </xdr:nvSpPr>
        <xdr:spPr>
          <a:xfrm>
            <a:off x="1009650" y="3848100"/>
            <a:ext cx="352425" cy="200025"/>
          </a:xfrm>
          <a:prstGeom prst="rect">
            <a:avLst/>
          </a:prstGeom>
          <a:solidFill>
            <a:schemeClr val="bg1"/>
          </a:solidFill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lIns="0" tIns="0" rIns="0" bIns="0" rtlCol="0" anchor="ctr">
            <a:noAutofit/>
          </a:bodyPr>
          <a:lstStyle/>
          <a:p>
            <a:pPr algn="ctr"/>
            <a:r>
              <a:rPr lang="de-DE" sz="1100"/>
              <a:t>100%</a:t>
            </a:r>
          </a:p>
        </xdr:txBody>
      </xdr:sp>
      <xdr:sp macro="" textlink="">
        <xdr:nvSpPr>
          <xdr:cNvPr id="14" name="Textfeld 13"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1009650" y="4448175"/>
            <a:ext cx="352425" cy="200025"/>
          </a:xfrm>
          <a:prstGeom prst="rect">
            <a:avLst/>
          </a:prstGeom>
          <a:solidFill>
            <a:schemeClr val="bg1"/>
          </a:solidFill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lIns="0" tIns="0" rIns="0" bIns="0" rtlCol="0" anchor="ctr">
            <a:noAutofit/>
          </a:bodyPr>
          <a:lstStyle/>
          <a:p>
            <a:pPr algn="ctr"/>
            <a:r>
              <a:rPr lang="de-DE" sz="1100"/>
              <a:t>0%</a:t>
            </a:r>
          </a:p>
        </xdr:txBody>
      </xdr:sp>
      <xdr:cxnSp macro="">
        <xdr:nvCxnSpPr>
          <xdr:cNvPr id="18" name="Gerade Verbindung mit Pfeil 17">
            <a:extLst>
              <a:ext uri="{FF2B5EF4-FFF2-40B4-BE49-F238E27FC236}">
                <a16:creationId xmlns:a16="http://schemas.microsoft.com/office/drawing/2014/main" id="{00000000-0008-0000-0000-000012000000}"/>
              </a:ext>
            </a:extLst>
          </xdr:cNvPr>
          <xdr:cNvCxnSpPr>
            <a:stCxn id="14" idx="0"/>
            <a:endCxn id="13" idx="2"/>
          </xdr:cNvCxnSpPr>
        </xdr:nvCxnSpPr>
        <xdr:spPr>
          <a:xfrm flipV="1">
            <a:off x="1185863" y="4048125"/>
            <a:ext cx="0" cy="400050"/>
          </a:xfrm>
          <a:prstGeom prst="straightConnector1">
            <a:avLst/>
          </a:prstGeom>
          <a:ln>
            <a:tailEnd type="triangle" w="med" len="lg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504825</xdr:colOff>
      <xdr:row>0</xdr:row>
      <xdr:rowOff>152400</xdr:rowOff>
    </xdr:from>
    <xdr:to>
      <xdr:col>13</xdr:col>
      <xdr:colOff>9525</xdr:colOff>
      <xdr:row>41</xdr:row>
      <xdr:rowOff>152400</xdr:rowOff>
    </xdr:to>
    <xdr:graphicFrame macro="">
      <xdr:nvGraphicFramePr>
        <xdr:cNvPr id="8" name="Diagramm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23</xdr:row>
          <xdr:rowOff>0</xdr:rowOff>
        </xdr:from>
        <xdr:to>
          <xdr:col>0</xdr:col>
          <xdr:colOff>241300</xdr:colOff>
          <xdr:row>29</xdr:row>
          <xdr:rowOff>88900</xdr:rowOff>
        </xdr:to>
        <xdr:sp macro="" textlink="">
          <xdr:nvSpPr>
            <xdr:cNvPr id="3074" name="Scroll Bar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35</xdr:row>
          <xdr:rowOff>12700</xdr:rowOff>
        </xdr:from>
        <xdr:to>
          <xdr:col>0</xdr:col>
          <xdr:colOff>831850</xdr:colOff>
          <xdr:row>36</xdr:row>
          <xdr:rowOff>88900</xdr:rowOff>
        </xdr:to>
        <xdr:sp macro="" textlink="">
          <xdr:nvSpPr>
            <xdr:cNvPr id="3086" name="Object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0.39191</cdr:x>
      <cdr:y>0.95028</cdr:y>
    </cdr:from>
    <cdr:to>
      <cdr:x>0.56275</cdr:x>
      <cdr:y>0.99432</cdr:y>
    </cdr:to>
    <cdr:sp macro="" textlink="">
      <cdr:nvSpPr>
        <cdr:cNvPr id="3" name="Textfeld 2"/>
        <cdr:cNvSpPr txBox="1"/>
      </cdr:nvSpPr>
      <cdr:spPr>
        <a:xfrm xmlns:a="http://schemas.openxmlformats.org/drawingml/2006/main">
          <a:off x="3292460" y="6372210"/>
          <a:ext cx="1435235" cy="29531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pPr algn="ctr"/>
          <a:r>
            <a:rPr lang="de-DE" sz="1400" b="1"/>
            <a:t>Schieberöffnung</a:t>
          </a:r>
        </a:p>
      </cdr:txBody>
    </cdr:sp>
  </cdr:relSizeAnchor>
  <cdr:relSizeAnchor xmlns:cdr="http://schemas.openxmlformats.org/drawingml/2006/chartDrawing">
    <cdr:from>
      <cdr:x>0.94704</cdr:x>
      <cdr:y>0.37784</cdr:y>
    </cdr:from>
    <cdr:to>
      <cdr:x>0.99032</cdr:x>
      <cdr:y>0.60938</cdr:y>
    </cdr:to>
    <cdr:sp macro="" textlink="">
      <cdr:nvSpPr>
        <cdr:cNvPr id="4" name="Textfeld 3"/>
        <cdr:cNvSpPr txBox="1"/>
      </cdr:nvSpPr>
      <cdr:spPr>
        <a:xfrm xmlns:a="http://schemas.openxmlformats.org/drawingml/2006/main" rot="16200000">
          <a:off x="7324726" y="3128963"/>
          <a:ext cx="1552575" cy="3619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pPr algn="ctr"/>
          <a:r>
            <a:rPr lang="de-DE" sz="1400" b="1"/>
            <a:t>Düsenäquivalent (JE)</a:t>
          </a:r>
        </a:p>
      </cdr:txBody>
    </cdr:sp>
  </cdr:relSizeAnchor>
  <cdr:relSizeAnchor xmlns:cdr="http://schemas.openxmlformats.org/drawingml/2006/chartDrawing">
    <cdr:from>
      <cdr:x>0.8838</cdr:x>
      <cdr:y>0.93892</cdr:y>
    </cdr:from>
    <cdr:to>
      <cdr:x>0.94075</cdr:x>
      <cdr:y>0.97017</cdr:y>
    </cdr:to>
    <cdr:sp macro="" textlink="">
      <cdr:nvSpPr>
        <cdr:cNvPr id="7" name="Textfeld 6"/>
        <cdr:cNvSpPr txBox="1"/>
      </cdr:nvSpPr>
      <cdr:spPr>
        <a:xfrm xmlns:a="http://schemas.openxmlformats.org/drawingml/2006/main">
          <a:off x="7424839" y="6296010"/>
          <a:ext cx="478440" cy="2095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 anchor="ctr"/>
        <a:lstStyle xmlns:a="http://schemas.openxmlformats.org/drawingml/2006/main"/>
        <a:p xmlns:a="http://schemas.openxmlformats.org/drawingml/2006/main">
          <a:pPr algn="ctr"/>
          <a:r>
            <a:rPr lang="de-DE" sz="1100" b="1">
              <a:solidFill>
                <a:srgbClr val="FF0000"/>
              </a:solidFill>
            </a:rPr>
            <a:t>WOT</a:t>
          </a:r>
        </a:p>
      </cdr:txBody>
    </cdr:sp>
  </cdr:relSizeAnchor>
  <cdr:relSizeAnchor xmlns:cdr="http://schemas.openxmlformats.org/drawingml/2006/chartDrawing">
    <cdr:from>
      <cdr:x>0.24082</cdr:x>
      <cdr:y>0.03007</cdr:y>
    </cdr:from>
    <cdr:to>
      <cdr:x>0.28524</cdr:x>
      <cdr:y>0.98604</cdr:y>
    </cdr:to>
    <cdr:grpSp>
      <cdr:nvGrpSpPr>
        <cdr:cNvPr id="25" name="Gruppieren 24">
          <a:extLst xmlns:a="http://schemas.openxmlformats.org/drawingml/2006/main">
            <a:ext uri="{FF2B5EF4-FFF2-40B4-BE49-F238E27FC236}">
              <a16:creationId xmlns:a16="http://schemas.microsoft.com/office/drawing/2014/main" id="{3F12B863-9729-419B-9D01-DE3DBD1E5630}"/>
            </a:ext>
          </a:extLst>
        </cdr:cNvPr>
        <cdr:cNvGrpSpPr/>
      </cdr:nvGrpSpPr>
      <cdr:grpSpPr>
        <a:xfrm xmlns:a="http://schemas.openxmlformats.org/drawingml/2006/main">
          <a:off x="2029258" y="200492"/>
          <a:ext cx="374303" cy="6373930"/>
          <a:chOff x="2023612" y="199860"/>
          <a:chExt cx="373263" cy="6354759"/>
        </a:xfrm>
      </cdr:grpSpPr>
      <cdr:sp macro="" textlink="">
        <cdr:nvSpPr>
          <cdr:cNvPr id="8" name="Gerade Verbindung 7"/>
          <cdr:cNvSpPr/>
        </cdr:nvSpPr>
        <cdr:spPr>
          <a:xfrm xmlns:a="http://schemas.openxmlformats.org/drawingml/2006/main" flipH="1">
            <a:off x="2215033" y="199860"/>
            <a:ext cx="9495" cy="6034818"/>
          </a:xfrm>
          <a:prstGeom xmlns:a="http://schemas.openxmlformats.org/drawingml/2006/main" prst="line">
            <a:avLst/>
          </a:prstGeom>
          <a:ln xmlns:a="http://schemas.openxmlformats.org/drawingml/2006/main" w="19050">
            <a:solidFill>
              <a:srgbClr val="FF0000"/>
            </a:solidFill>
            <a:prstDash val="sysDot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de-DE"/>
          </a:p>
        </cdr:txBody>
      </cdr:sp>
      <cdr:sp macro="" textlink="">
        <cdr:nvSpPr>
          <cdr:cNvPr id="14" name="Textfeld 13"/>
          <cdr:cNvSpPr txBox="1"/>
        </cdr:nvSpPr>
        <cdr:spPr>
          <a:xfrm xmlns:a="http://schemas.openxmlformats.org/drawingml/2006/main">
            <a:off x="2023612" y="6261866"/>
            <a:ext cx="373263" cy="292753"/>
          </a:xfrm>
          <a:prstGeom xmlns:a="http://schemas.openxmlformats.org/drawingml/2006/main" prst="rect">
            <a:avLst/>
          </a:prstGeom>
        </cdr:spPr>
        <cdr:txBody>
          <a:bodyPr xmlns:a="http://schemas.openxmlformats.org/drawingml/2006/main" vertOverflow="clip" wrap="none" rtlCol="0"/>
          <a:lstStyle xmlns:a="http://schemas.openxmlformats.org/drawingml/2006/main"/>
          <a:p xmlns:a="http://schemas.openxmlformats.org/drawingml/2006/main">
            <a:r>
              <a:rPr lang="de-DE" sz="1100" b="1">
                <a:solidFill>
                  <a:srgbClr val="FF0000"/>
                </a:solidFill>
              </a:rPr>
              <a:t>1/4</a:t>
            </a:r>
          </a:p>
        </cdr:txBody>
      </cdr:sp>
    </cdr:grpSp>
  </cdr:relSizeAnchor>
  <cdr:relSizeAnchor xmlns:cdr="http://schemas.openxmlformats.org/drawingml/2006/chartDrawing">
    <cdr:from>
      <cdr:x>0.67424</cdr:x>
      <cdr:y>0.02983</cdr:y>
    </cdr:from>
    <cdr:to>
      <cdr:x>0.71866</cdr:x>
      <cdr:y>0.98296</cdr:y>
    </cdr:to>
    <cdr:grpSp>
      <cdr:nvGrpSpPr>
        <cdr:cNvPr id="26" name="Gruppieren 25">
          <a:extLst xmlns:a="http://schemas.openxmlformats.org/drawingml/2006/main">
            <a:ext uri="{FF2B5EF4-FFF2-40B4-BE49-F238E27FC236}">
              <a16:creationId xmlns:a16="http://schemas.microsoft.com/office/drawing/2014/main" id="{B9B616D9-762A-42D4-97AD-F40BAEFE794A}"/>
            </a:ext>
          </a:extLst>
        </cdr:cNvPr>
        <cdr:cNvGrpSpPr/>
      </cdr:nvGrpSpPr>
      <cdr:grpSpPr>
        <a:xfrm xmlns:a="http://schemas.openxmlformats.org/drawingml/2006/main">
          <a:off x="5681450" y="198892"/>
          <a:ext cx="374303" cy="6354994"/>
          <a:chOff x="5665688" y="198290"/>
          <a:chExt cx="373264" cy="6335882"/>
        </a:xfrm>
      </cdr:grpSpPr>
      <cdr:sp macro="" textlink="">
        <cdr:nvSpPr>
          <cdr:cNvPr id="12" name="Gerade Verbindung 11"/>
          <cdr:cNvSpPr/>
        </cdr:nvSpPr>
        <cdr:spPr>
          <a:xfrm xmlns:a="http://schemas.openxmlformats.org/drawingml/2006/main" flipH="1">
            <a:off x="5847530" y="198290"/>
            <a:ext cx="9579" cy="6034819"/>
          </a:xfrm>
          <a:prstGeom xmlns:a="http://schemas.openxmlformats.org/drawingml/2006/main" prst="line">
            <a:avLst/>
          </a:prstGeom>
          <a:ln xmlns:a="http://schemas.openxmlformats.org/drawingml/2006/main" w="19050">
            <a:solidFill>
              <a:srgbClr val="FF0000"/>
            </a:solidFill>
            <a:prstDash val="sysDot"/>
          </a:ln>
        </cdr:spPr>
        <cdr:style>
          <a:lnRef xmlns:a="http://schemas.openxmlformats.org/drawingml/2006/main" idx="1">
            <a:schemeClr val="accent1"/>
          </a:lnRef>
          <a:fillRef xmlns:a="http://schemas.openxmlformats.org/drawingml/2006/main" idx="0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tx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de-DE"/>
          </a:p>
        </cdr:txBody>
      </cdr:sp>
      <cdr:sp macro="" textlink="">
        <cdr:nvSpPr>
          <cdr:cNvPr id="15" name="Textfeld 1"/>
          <cdr:cNvSpPr txBox="1"/>
        </cdr:nvSpPr>
        <cdr:spPr>
          <a:xfrm xmlns:a="http://schemas.openxmlformats.org/drawingml/2006/main">
            <a:off x="5665688" y="6241418"/>
            <a:ext cx="373264" cy="292754"/>
          </a:xfrm>
          <a:prstGeom xmlns:a="http://schemas.openxmlformats.org/drawingml/2006/main" prst="rect">
            <a:avLst/>
          </a:prstGeom>
        </cdr:spPr>
        <cdr:txBody>
          <a:bodyPr xmlns:a="http://schemas.openxmlformats.org/drawingml/2006/main" wrap="none" rtlCol="0"/>
          <a:lstStyle xmlns:a="http://schemas.openxmlformats.org/drawingml/2006/main">
            <a:lvl1pPr marL="0" indent="0">
              <a:defRPr sz="1100">
                <a:latin typeface="Calibri"/>
              </a:defRPr>
            </a:lvl1pPr>
            <a:lvl2pPr marL="457200" indent="0">
              <a:defRPr sz="1100">
                <a:latin typeface="Calibri"/>
              </a:defRPr>
            </a:lvl2pPr>
            <a:lvl3pPr marL="914400" indent="0">
              <a:defRPr sz="1100">
                <a:latin typeface="Calibri"/>
              </a:defRPr>
            </a:lvl3pPr>
            <a:lvl4pPr marL="1371600" indent="0">
              <a:defRPr sz="1100">
                <a:latin typeface="Calibri"/>
              </a:defRPr>
            </a:lvl4pPr>
            <a:lvl5pPr marL="1828800" indent="0">
              <a:defRPr sz="1100">
                <a:latin typeface="Calibri"/>
              </a:defRPr>
            </a:lvl5pPr>
            <a:lvl6pPr marL="2286000" indent="0">
              <a:defRPr sz="1100">
                <a:latin typeface="Calibri"/>
              </a:defRPr>
            </a:lvl6pPr>
            <a:lvl7pPr marL="2743200" indent="0">
              <a:defRPr sz="1100">
                <a:latin typeface="Calibri"/>
              </a:defRPr>
            </a:lvl7pPr>
            <a:lvl8pPr marL="3200400" indent="0">
              <a:defRPr sz="1100">
                <a:latin typeface="Calibri"/>
              </a:defRPr>
            </a:lvl8pPr>
            <a:lvl9pPr marL="3657600" indent="0">
              <a:defRPr sz="1100">
                <a:latin typeface="Calibri"/>
              </a:defRPr>
            </a:lvl9pPr>
          </a:lstStyle>
          <a:p xmlns:a="http://schemas.openxmlformats.org/drawingml/2006/main">
            <a:r>
              <a:rPr lang="de-DE" sz="1100" b="1">
                <a:solidFill>
                  <a:srgbClr val="FF0000"/>
                </a:solidFill>
              </a:rPr>
              <a:t>3/4</a:t>
            </a:r>
          </a:p>
        </cdr:txBody>
      </cdr:sp>
    </cdr:grpSp>
  </cdr:relSizeAnchor>
  <cdr:relSizeAnchor xmlns:cdr="http://schemas.openxmlformats.org/drawingml/2006/chartDrawing">
    <cdr:from>
      <cdr:x>0.15491</cdr:x>
      <cdr:y>0.02945</cdr:y>
    </cdr:from>
    <cdr:to>
      <cdr:x>0.15646</cdr:x>
      <cdr:y>0.82386</cdr:y>
    </cdr:to>
    <cdr:sp macro="" textlink="">
      <cdr:nvSpPr>
        <cdr:cNvPr id="17" name="Gerade Verbindung 16"/>
        <cdr:cNvSpPr/>
      </cdr:nvSpPr>
      <cdr:spPr>
        <a:xfrm xmlns:a="http://schemas.openxmlformats.org/drawingml/2006/main">
          <a:off x="1301395" y="197476"/>
          <a:ext cx="13055" cy="5327023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rgbClr val="C00000"/>
          </a:solidFill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0.1541</cdr:x>
      <cdr:y>0.90618</cdr:y>
    </cdr:from>
    <cdr:to>
      <cdr:x>0.15491</cdr:x>
      <cdr:y>0.93712</cdr:y>
    </cdr:to>
    <cdr:sp macro="" textlink="">
      <cdr:nvSpPr>
        <cdr:cNvPr id="19" name="Gerade Verbindung 18"/>
        <cdr:cNvSpPr/>
      </cdr:nvSpPr>
      <cdr:spPr>
        <a:xfrm xmlns:a="http://schemas.openxmlformats.org/drawingml/2006/main">
          <a:off x="1294590" y="6076507"/>
          <a:ext cx="6805" cy="207440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rgbClr val="C00000"/>
          </a:solidFill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de-DE"/>
        </a:p>
      </cdr:txBody>
    </cdr:sp>
  </cdr:relSizeAnchor>
  <cdr:relSizeAnchor xmlns:cdr="http://schemas.openxmlformats.org/drawingml/2006/chartDrawing">
    <cdr:from>
      <cdr:x>0.13295</cdr:x>
      <cdr:y>0.94174</cdr:y>
    </cdr:from>
    <cdr:to>
      <cdr:x>0.17736</cdr:x>
      <cdr:y>0.98577</cdr:y>
    </cdr:to>
    <cdr:sp macro="" textlink="">
      <cdr:nvSpPr>
        <cdr:cNvPr id="20" name="Textfeld 1"/>
        <cdr:cNvSpPr txBox="1"/>
      </cdr:nvSpPr>
      <cdr:spPr>
        <a:xfrm xmlns:a="http://schemas.openxmlformats.org/drawingml/2006/main">
          <a:off x="1116908" y="6314922"/>
          <a:ext cx="373092" cy="29524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Calibri"/>
            </a:defRPr>
          </a:lvl1pPr>
          <a:lvl2pPr marL="457200" indent="0">
            <a:defRPr sz="1100">
              <a:latin typeface="Calibri"/>
            </a:defRPr>
          </a:lvl2pPr>
          <a:lvl3pPr marL="914400" indent="0">
            <a:defRPr sz="1100">
              <a:latin typeface="Calibri"/>
            </a:defRPr>
          </a:lvl3pPr>
          <a:lvl4pPr marL="1371600" indent="0">
            <a:defRPr sz="1100">
              <a:latin typeface="Calibri"/>
            </a:defRPr>
          </a:lvl4pPr>
          <a:lvl5pPr marL="1828800" indent="0">
            <a:defRPr sz="1100">
              <a:latin typeface="Calibri"/>
            </a:defRPr>
          </a:lvl5pPr>
          <a:lvl6pPr marL="2286000" indent="0">
            <a:defRPr sz="1100">
              <a:latin typeface="Calibri"/>
            </a:defRPr>
          </a:lvl6pPr>
          <a:lvl7pPr marL="2743200" indent="0">
            <a:defRPr sz="1100">
              <a:latin typeface="Calibri"/>
            </a:defRPr>
          </a:lvl7pPr>
          <a:lvl8pPr marL="3200400" indent="0">
            <a:defRPr sz="1100">
              <a:latin typeface="Calibri"/>
            </a:defRPr>
          </a:lvl8pPr>
          <a:lvl9pPr marL="3657600" indent="0">
            <a:defRPr sz="1100">
              <a:latin typeface="Calibri"/>
            </a:defRPr>
          </a:lvl9pPr>
        </a:lstStyle>
        <a:p xmlns:a="http://schemas.openxmlformats.org/drawingml/2006/main">
          <a:r>
            <a:rPr lang="de-DE" sz="1100" b="1">
              <a:solidFill>
                <a:srgbClr val="FF0000"/>
              </a:solidFill>
            </a:rPr>
            <a:t>1/8</a:t>
          </a:r>
        </a:p>
      </cdr:txBody>
    </cdr:sp>
  </cdr:relSizeAnchor>
  <cdr:relSizeAnchor xmlns:cdr="http://schemas.openxmlformats.org/drawingml/2006/chartDrawing">
    <cdr:from>
      <cdr:x>0.48069</cdr:x>
      <cdr:y>0.02983</cdr:y>
    </cdr:from>
    <cdr:to>
      <cdr:x>0.48069</cdr:x>
      <cdr:y>0.92103</cdr:y>
    </cdr:to>
    <cdr:sp macro="" textlink="">
      <cdr:nvSpPr>
        <cdr:cNvPr id="23" name="Gerade Verbindung 22"/>
        <cdr:cNvSpPr/>
      </cdr:nvSpPr>
      <cdr:spPr>
        <a:xfrm xmlns:a="http://schemas.openxmlformats.org/drawingml/2006/main">
          <a:off x="4039239" y="198290"/>
          <a:ext cx="0" cy="5924205"/>
        </a:xfrm>
        <a:prstGeom xmlns:a="http://schemas.openxmlformats.org/drawingml/2006/main" prst="line">
          <a:avLst/>
        </a:prstGeom>
        <a:ln xmlns:a="http://schemas.openxmlformats.org/drawingml/2006/main" w="19050">
          <a:solidFill>
            <a:srgbClr val="C00000"/>
          </a:solidFill>
          <a:prstDash val="sysDot"/>
        </a:ln>
      </cdr:spPr>
      <cdr:style>
        <a:lnRef xmlns:a="http://schemas.openxmlformats.org/drawingml/2006/main" idx="1">
          <a:schemeClr val="accent1"/>
        </a:lnRef>
        <a:fillRef xmlns:a="http://schemas.openxmlformats.org/drawingml/2006/main" idx="0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tx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de-DE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20053</xdr:colOff>
      <xdr:row>2</xdr:row>
      <xdr:rowOff>70185</xdr:rowOff>
    </xdr:from>
    <xdr:to>
      <xdr:col>20</xdr:col>
      <xdr:colOff>357438</xdr:colOff>
      <xdr:row>6</xdr:row>
      <xdr:rowOff>62164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653211" y="391027"/>
          <a:ext cx="2172201" cy="794084"/>
        </a:xfrm>
        <a:prstGeom prst="rect">
          <a:avLst/>
        </a:prstGeom>
        <a:noFill/>
      </xdr:spPr>
    </xdr:pic>
    <xdr:clientData/>
  </xdr:twoCellAnchor>
  <xdr:twoCellAnchor>
    <xdr:from>
      <xdr:col>14</xdr:col>
      <xdr:colOff>110292</xdr:colOff>
      <xdr:row>2</xdr:row>
      <xdr:rowOff>10019</xdr:rowOff>
    </xdr:from>
    <xdr:to>
      <xdr:col>17</xdr:col>
      <xdr:colOff>572005</xdr:colOff>
      <xdr:row>29</xdr:row>
      <xdr:rowOff>112788</xdr:rowOff>
    </xdr:to>
    <xdr:pic>
      <xdr:nvPicPr>
        <xdr:cNvPr id="1025" name="Picture 1">
          <a:extLst>
            <a:ext uri="{FF2B5EF4-FFF2-40B4-BE49-F238E27FC236}">
              <a16:creationId xmlns:a16="http://schemas.microsoft.com/office/drawing/2014/main" id="{00000000-0008-0000-01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387266" y="330861"/>
          <a:ext cx="2928186" cy="463466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10</xdr:col>
      <xdr:colOff>600075</xdr:colOff>
      <xdr:row>2</xdr:row>
      <xdr:rowOff>0</xdr:rowOff>
    </xdr:from>
    <xdr:to>
      <xdr:col>12</xdr:col>
      <xdr:colOff>590550</xdr:colOff>
      <xdr:row>2</xdr:row>
      <xdr:rowOff>200025</xdr:rowOff>
    </xdr:to>
    <xdr:sp macro="" textlink="">
      <xdr:nvSpPr>
        <xdr:cNvPr id="6" name="Textfeld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8705850" y="352425"/>
          <a:ext cx="1162050" cy="200025"/>
        </a:xfrm>
        <a:prstGeom prst="rect">
          <a:avLst/>
        </a:prstGeom>
        <a:solidFill>
          <a:schemeClr val="tx2">
            <a:lumMod val="7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de-DE" sz="800" b="1">
              <a:solidFill>
                <a:schemeClr val="bg1"/>
              </a:solidFill>
              <a:latin typeface="Arial" pitchFamily="34" charset="0"/>
              <a:cs typeface="Arial" pitchFamily="34" charset="0"/>
            </a:rPr>
            <a:t>Eintauchtiefe (mm)</a:t>
          </a:r>
        </a:p>
      </xdr:txBody>
    </xdr:sp>
    <xdr:clientData/>
  </xdr:twoCellAnchor>
  <xdr:twoCellAnchor editAs="oneCell">
    <xdr:from>
      <xdr:col>22</xdr:col>
      <xdr:colOff>104775</xdr:colOff>
      <xdr:row>1</xdr:row>
      <xdr:rowOff>171450</xdr:rowOff>
    </xdr:from>
    <xdr:to>
      <xdr:col>23</xdr:col>
      <xdr:colOff>76200</xdr:colOff>
      <xdr:row>3</xdr:row>
      <xdr:rowOff>95250</xdr:rowOff>
    </xdr:to>
    <xdr:pic>
      <xdr:nvPicPr>
        <xdr:cNvPr id="2052" name="Picture 4" descr="CARBURATORE DELLORTO VHSH30 per KART KZ1 - KZ2 - PRODRIVER 125 - getto massimo - NT-Project">
          <a:extLs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7059275" y="333375"/>
          <a:ext cx="581025" cy="476250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19050</xdr:colOff>
          <xdr:row>34</xdr:row>
          <xdr:rowOff>152400</xdr:rowOff>
        </xdr:from>
        <xdr:to>
          <xdr:col>18</xdr:col>
          <xdr:colOff>133350</xdr:colOff>
          <xdr:row>51</xdr:row>
          <xdr:rowOff>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117</xdr:row>
          <xdr:rowOff>0</xdr:rowOff>
        </xdr:from>
        <xdr:to>
          <xdr:col>15</xdr:col>
          <xdr:colOff>19050</xdr:colOff>
          <xdr:row>162</xdr:row>
          <xdr:rowOff>133350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3.bin"/><Relationship Id="rId5" Type="http://schemas.openxmlformats.org/officeDocument/2006/relationships/image" Target="../media/image4.emf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pageSetUpPr fitToPage="1"/>
  </sheetPr>
  <dimension ref="A1:AA149"/>
  <sheetViews>
    <sheetView showGridLines="0" showRowColHeaders="0" tabSelected="1" zoomScaleNormal="100" workbookViewId="0">
      <selection activeCell="B14" sqref="B14"/>
    </sheetView>
  </sheetViews>
  <sheetFormatPr baseColWidth="10" defaultRowHeight="12.5" x14ac:dyDescent="0.25"/>
  <cols>
    <col min="1" max="1" width="16.26953125" customWidth="1"/>
    <col min="2" max="2" width="7.7265625" customWidth="1"/>
    <col min="14" max="14" width="3.54296875" customWidth="1"/>
    <col min="17" max="18" width="12.453125" bestFit="1" customWidth="1"/>
    <col min="20" max="20" width="9.453125" customWidth="1"/>
  </cols>
  <sheetData>
    <row r="1" spans="1:27" x14ac:dyDescent="0.25">
      <c r="A1" s="15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7"/>
      <c r="O1" s="38">
        <f>(101-(ROW()))/100</f>
        <v>1</v>
      </c>
      <c r="P1" s="39">
        <f>nd($D$5,$E$5,$F$5,$G$5,$H$5,$I$5,$C$3+(ROW()/(1/0.3)-0.3)-(($C$6*$K$5)-$K$5+$D$6))</f>
        <v>208.51219512195121</v>
      </c>
      <c r="Q1" s="39">
        <f>(($B$4/2)^2-(P1/2)^2)^0.5*2</f>
        <v>169.9519475776178</v>
      </c>
      <c r="R1" s="39">
        <f>nd($D$13,$E$13,$F$13,$G$13,$H$13,$I$13,$C$11+(ROW()/(1/0.3)-0.3)-(($C$14*$K$13)-$K$13+$D$14))</f>
        <v>205.09756097560972</v>
      </c>
      <c r="S1" s="39">
        <f>(($B$12/2)^2-(R1/2)^2)^0.5*2</f>
        <v>174.05743443431555</v>
      </c>
      <c r="T1" s="39">
        <f>$B$40</f>
        <v>172</v>
      </c>
      <c r="U1" s="45"/>
      <c r="V1" s="45"/>
      <c r="W1" s="38">
        <f>D25</f>
        <v>0.62</v>
      </c>
      <c r="X1" s="45">
        <v>0</v>
      </c>
      <c r="Y1" s="45"/>
      <c r="Z1" s="45"/>
      <c r="AA1" s="45"/>
    </row>
    <row r="2" spans="1:27" x14ac:dyDescent="0.25">
      <c r="A2" s="18"/>
      <c r="N2" s="19"/>
      <c r="O2" s="38">
        <f t="shared" ref="O2:O65" si="0">(101-(ROW()))/100</f>
        <v>0.99</v>
      </c>
      <c r="P2" s="39">
        <f t="shared" ref="P2:P65" si="1">nd($D$5,$E$5,$F$5,$G$5,$H$5,$I$5,$C$3+(ROW()/(1/0.3)-0.3)-(($C$6*$K$5)-$K$5+$D$6))</f>
        <v>209.02439024390245</v>
      </c>
      <c r="Q2" s="39">
        <f t="shared" ref="Q2:Q65" si="2">(($B$4/2)^2-(P2/2)^2)^0.5*2</f>
        <v>169.3216001671517</v>
      </c>
      <c r="R2" s="39">
        <f t="shared" ref="R2:R65" si="3">nd($D$13,$E$13,$F$13,$G$13,$H$13,$I$13,$C$11+(ROW()/(1/0.3)-0.3)-(($C$14*$K$13)-$K$13+$D$14))</f>
        <v>205.60975609756099</v>
      </c>
      <c r="S2" s="39">
        <f t="shared" ref="S2:S65" si="4">(($B$12/2)^2-(R2/2)^2)^0.5*2</f>
        <v>173.45209193751882</v>
      </c>
      <c r="T2" s="39">
        <f t="shared" ref="T2:T65" si="5">$B$40</f>
        <v>172</v>
      </c>
      <c r="U2" s="45"/>
      <c r="V2" s="45"/>
      <c r="W2" s="38">
        <f>W1</f>
        <v>0.62</v>
      </c>
      <c r="X2" s="45">
        <v>230</v>
      </c>
      <c r="Y2" s="45"/>
      <c r="Z2" s="45"/>
      <c r="AA2" s="45"/>
    </row>
    <row r="3" spans="1:27" ht="13" x14ac:dyDescent="0.3">
      <c r="A3" s="30" t="s">
        <v>123</v>
      </c>
      <c r="B3" s="13" t="s">
        <v>120</v>
      </c>
      <c r="C3">
        <f>IF(B3="DQ", L5, M5)</f>
        <v>17.2</v>
      </c>
      <c r="N3" s="19"/>
      <c r="O3" s="38">
        <f t="shared" si="0"/>
        <v>0.98</v>
      </c>
      <c r="P3" s="39">
        <f t="shared" si="1"/>
        <v>209.53658536585365</v>
      </c>
      <c r="Q3" s="39">
        <f t="shared" si="2"/>
        <v>168.68734212506379</v>
      </c>
      <c r="R3" s="39">
        <f t="shared" si="3"/>
        <v>206.12195121951217</v>
      </c>
      <c r="S3" s="39">
        <f t="shared" si="4"/>
        <v>172.84311159389907</v>
      </c>
      <c r="T3" s="39">
        <f t="shared" si="5"/>
        <v>172</v>
      </c>
      <c r="U3" s="45"/>
      <c r="V3" s="45"/>
      <c r="W3" s="45"/>
      <c r="X3" s="45"/>
      <c r="Y3" s="45"/>
      <c r="Z3" s="45"/>
      <c r="AA3" s="45"/>
    </row>
    <row r="4" spans="1:27" ht="13" x14ac:dyDescent="0.3">
      <c r="A4" s="30" t="s">
        <v>124</v>
      </c>
      <c r="B4" s="13">
        <v>269</v>
      </c>
      <c r="N4" s="19"/>
      <c r="O4" s="38">
        <f t="shared" si="0"/>
        <v>0.97</v>
      </c>
      <c r="P4" s="39">
        <f t="shared" si="1"/>
        <v>210.04878048780489</v>
      </c>
      <c r="Q4" s="39">
        <f t="shared" si="2"/>
        <v>168.04912917235231</v>
      </c>
      <c r="R4" s="39">
        <f t="shared" si="3"/>
        <v>206.63414634146341</v>
      </c>
      <c r="S4" s="39">
        <f t="shared" si="4"/>
        <v>172.23045481486335</v>
      </c>
      <c r="T4" s="39">
        <f t="shared" si="5"/>
        <v>172</v>
      </c>
      <c r="U4" s="45"/>
      <c r="V4" s="45"/>
      <c r="W4" s="45"/>
      <c r="X4" s="45"/>
      <c r="Y4" s="45"/>
      <c r="Z4" s="45"/>
      <c r="AA4" s="45"/>
    </row>
    <row r="5" spans="1:27" ht="13" x14ac:dyDescent="0.3">
      <c r="A5" s="30" t="s">
        <v>122</v>
      </c>
      <c r="B5" s="13" t="s">
        <v>50</v>
      </c>
      <c r="C5">
        <f>VLOOKUP(B5,Nadelgeometrie!B4:'Nadelgeometrie'!J116,3,FALSE)</f>
        <v>73.5</v>
      </c>
      <c r="D5">
        <f>VLOOKUP(B5,Nadelgeometrie!B4:'Nadelgeometrie'!J116,4,FALSE)</f>
        <v>2.5</v>
      </c>
      <c r="E5">
        <f>VLOOKUP(B5,Nadelgeometrie!B4:'Nadelgeometrie'!J116,5,FALSE)</f>
        <v>1.8</v>
      </c>
      <c r="F5">
        <f>VLOOKUP(B5,Nadelgeometrie!B4:'Nadelgeometrie'!J116,6,FALSE)</f>
        <v>41</v>
      </c>
      <c r="G5">
        <f>VLOOKUP(B5,Nadelgeometrie!B4:'Nadelgeometrie'!J116,7,FALSE)</f>
        <v>0</v>
      </c>
      <c r="H5">
        <f>VLOOKUP(B5,Nadelgeometrie!B4:'Nadelgeometrie'!J116,8,FALSE)</f>
        <v>0</v>
      </c>
      <c r="I5">
        <f>VLOOKUP(B5,Nadelgeometrie!B4:'Nadelgeometrie'!J116,9,FALSE)</f>
        <v>0</v>
      </c>
      <c r="J5">
        <f>VLOOKUP(B5,Nadelgeometrie!B4:'Nadelgeometrie'!J116,2,FALSE)</f>
        <v>5</v>
      </c>
      <c r="K5">
        <f>VLOOKUP(B5,Nadelgeometrie!B4:'Nadelgeometrie'!M116,10,FALSE)</f>
        <v>1</v>
      </c>
      <c r="L5">
        <f>VLOOKUP(B5,Nadelgeometrie!B4:'Nadelgeometrie'!M116,11,FALSE)</f>
        <v>17.2</v>
      </c>
      <c r="M5">
        <f>VLOOKUP(B5,Nadelgeometrie!B4:'Nadelgeometrie'!M116,12,FALSE)</f>
        <v>15.2</v>
      </c>
      <c r="N5" s="19"/>
      <c r="O5" s="38">
        <f t="shared" si="0"/>
        <v>0.96</v>
      </c>
      <c r="P5" s="39">
        <f t="shared" si="1"/>
        <v>210.5609756097561</v>
      </c>
      <c r="Q5" s="39">
        <f t="shared" si="2"/>
        <v>167.40691607656984</v>
      </c>
      <c r="R5" s="39">
        <f t="shared" si="3"/>
        <v>207.14634146341461</v>
      </c>
      <c r="S5" s="39">
        <f t="shared" si="4"/>
        <v>171.61408222614611</v>
      </c>
      <c r="T5" s="39">
        <f t="shared" si="5"/>
        <v>172</v>
      </c>
      <c r="U5" s="45"/>
      <c r="V5" s="45"/>
      <c r="W5" s="45"/>
      <c r="X5" s="45"/>
      <c r="Y5" s="45"/>
      <c r="Z5" s="45"/>
      <c r="AA5" s="45"/>
    </row>
    <row r="6" spans="1:27" ht="13" x14ac:dyDescent="0.3">
      <c r="A6" s="30" t="s">
        <v>126</v>
      </c>
      <c r="B6" s="13">
        <v>1.5</v>
      </c>
      <c r="C6">
        <f>INT(B6)</f>
        <v>1</v>
      </c>
      <c r="D6">
        <f>B6-C6</f>
        <v>0.5</v>
      </c>
      <c r="N6" s="19"/>
      <c r="O6" s="38">
        <f t="shared" si="0"/>
        <v>0.95</v>
      </c>
      <c r="P6" s="39">
        <f t="shared" si="1"/>
        <v>211.07317073170734</v>
      </c>
      <c r="Q6" s="39">
        <f t="shared" si="2"/>
        <v>166.76065662278836</v>
      </c>
      <c r="R6" s="39">
        <f t="shared" si="3"/>
        <v>207.65853658536585</v>
      </c>
      <c r="S6" s="39">
        <f t="shared" si="4"/>
        <v>170.99395364522184</v>
      </c>
      <c r="T6" s="39">
        <f t="shared" si="5"/>
        <v>172</v>
      </c>
      <c r="U6" s="45"/>
      <c r="V6" s="45"/>
      <c r="W6" s="45"/>
      <c r="X6" s="45"/>
      <c r="Y6" s="45"/>
      <c r="Z6" s="45"/>
      <c r="AA6" s="45"/>
    </row>
    <row r="7" spans="1:27" ht="12.75" customHeight="1" x14ac:dyDescent="0.25">
      <c r="A7" s="34" t="s">
        <v>132</v>
      </c>
      <c r="B7" s="33">
        <f>Q1</f>
        <v>169.9519475776178</v>
      </c>
      <c r="N7" s="19"/>
      <c r="O7" s="38">
        <f t="shared" si="0"/>
        <v>0.94</v>
      </c>
      <c r="P7" s="39">
        <f t="shared" si="1"/>
        <v>211.58536585365852</v>
      </c>
      <c r="Q7" s="39">
        <f t="shared" si="2"/>
        <v>166.11030358341253</v>
      </c>
      <c r="R7" s="39">
        <f t="shared" si="3"/>
        <v>208.17073170731706</v>
      </c>
      <c r="S7" s="39">
        <f t="shared" si="4"/>
        <v>170.37002805787236</v>
      </c>
      <c r="T7" s="39">
        <f t="shared" si="5"/>
        <v>172</v>
      </c>
      <c r="U7" s="45"/>
      <c r="V7" s="45"/>
      <c r="W7" s="45"/>
      <c r="X7" s="45"/>
      <c r="Y7" s="45"/>
      <c r="Z7" s="45"/>
      <c r="AA7" s="45"/>
    </row>
    <row r="8" spans="1:27" ht="13" x14ac:dyDescent="0.25">
      <c r="A8" s="36" t="str">
        <f>"JE bei "&amp;D25*100&amp;"%"</f>
        <v>JE bei 62%</v>
      </c>
      <c r="B8" s="43">
        <f>VLOOKUP(D25,O1:S101,3,FALSE)</f>
        <v>142.78697894533494</v>
      </c>
      <c r="N8" s="19"/>
      <c r="O8" s="38">
        <f t="shared" si="0"/>
        <v>0.93</v>
      </c>
      <c r="P8" s="39">
        <f t="shared" si="1"/>
        <v>212.09756097560978</v>
      </c>
      <c r="Q8" s="39">
        <f t="shared" si="2"/>
        <v>165.45580868678346</v>
      </c>
      <c r="R8" s="39">
        <f t="shared" si="3"/>
        <v>208.6829268292683</v>
      </c>
      <c r="S8" s="39">
        <f t="shared" si="4"/>
        <v>169.74226359386824</v>
      </c>
      <c r="T8" s="39">
        <f t="shared" si="5"/>
        <v>172</v>
      </c>
      <c r="U8" s="45"/>
      <c r="V8" s="45"/>
      <c r="W8" s="45"/>
      <c r="X8" s="45"/>
      <c r="Y8" s="45"/>
      <c r="Z8" s="45"/>
      <c r="AA8" s="45"/>
    </row>
    <row r="9" spans="1:27" x14ac:dyDescent="0.25">
      <c r="A9" s="18"/>
      <c r="N9" s="19"/>
      <c r="O9" s="38">
        <f t="shared" si="0"/>
        <v>0.92</v>
      </c>
      <c r="P9" s="39">
        <f t="shared" si="1"/>
        <v>212.60975609756096</v>
      </c>
      <c r="Q9" s="39">
        <f t="shared" si="2"/>
        <v>164.79712258451494</v>
      </c>
      <c r="R9" s="39">
        <f t="shared" si="3"/>
        <v>209.19512195121951</v>
      </c>
      <c r="S9" s="39">
        <f t="shared" si="4"/>
        <v>169.11061750172399</v>
      </c>
      <c r="T9" s="39">
        <f t="shared" si="5"/>
        <v>172</v>
      </c>
      <c r="U9" s="45"/>
      <c r="V9" s="45"/>
      <c r="W9" s="45"/>
      <c r="X9" s="45"/>
      <c r="Y9" s="45"/>
      <c r="Z9" s="45"/>
      <c r="AA9" s="45"/>
    </row>
    <row r="10" spans="1:27" x14ac:dyDescent="0.25">
      <c r="A10" s="18"/>
      <c r="N10" s="19"/>
      <c r="O10" s="38">
        <f t="shared" si="0"/>
        <v>0.91</v>
      </c>
      <c r="P10" s="39">
        <f t="shared" si="1"/>
        <v>213.1219512195122</v>
      </c>
      <c r="Q10" s="39">
        <f t="shared" si="2"/>
        <v>164.13419481749639</v>
      </c>
      <c r="R10" s="39">
        <f t="shared" si="3"/>
        <v>209.70731707317074</v>
      </c>
      <c r="S10" s="39">
        <f t="shared" si="4"/>
        <v>168.47504612248258</v>
      </c>
      <c r="T10" s="39">
        <f t="shared" si="5"/>
        <v>172</v>
      </c>
      <c r="U10" s="45"/>
      <c r="V10" s="45"/>
      <c r="W10" s="45"/>
      <c r="X10" s="45"/>
      <c r="Y10" s="45"/>
      <c r="Z10" s="45"/>
      <c r="AA10" s="45"/>
    </row>
    <row r="11" spans="1:27" ht="13" x14ac:dyDescent="0.3">
      <c r="A11" s="31" t="s">
        <v>123</v>
      </c>
      <c r="B11" s="14" t="s">
        <v>121</v>
      </c>
      <c r="C11">
        <f>IF(B11="DQ", L13, M13)</f>
        <v>15.2</v>
      </c>
      <c r="N11" s="19"/>
      <c r="O11" s="38">
        <f t="shared" si="0"/>
        <v>0.9</v>
      </c>
      <c r="P11" s="39">
        <f t="shared" si="1"/>
        <v>213.63414634146341</v>
      </c>
      <c r="Q11" s="39">
        <f t="shared" si="2"/>
        <v>163.46697378049853</v>
      </c>
      <c r="R11" s="39">
        <f t="shared" si="3"/>
        <v>210.21951219512195</v>
      </c>
      <c r="S11" s="39">
        <f t="shared" si="4"/>
        <v>167.83550486248424</v>
      </c>
      <c r="T11" s="39">
        <f t="shared" si="5"/>
        <v>172</v>
      </c>
      <c r="U11" s="45"/>
      <c r="V11" s="45"/>
      <c r="W11" s="45"/>
      <c r="X11" s="45"/>
      <c r="Y11" s="45"/>
      <c r="Z11" s="45"/>
      <c r="AA11" s="45"/>
    </row>
    <row r="12" spans="1:27" ht="13" x14ac:dyDescent="0.3">
      <c r="A12" s="31" t="s">
        <v>124</v>
      </c>
      <c r="B12" s="14">
        <v>269</v>
      </c>
      <c r="N12" s="19"/>
      <c r="O12" s="38">
        <f t="shared" si="0"/>
        <v>0.89</v>
      </c>
      <c r="P12" s="39">
        <f t="shared" si="1"/>
        <v>214.14634146341464</v>
      </c>
      <c r="Q12" s="39">
        <f t="shared" si="2"/>
        <v>162.79540668530737</v>
      </c>
      <c r="R12" s="39">
        <f t="shared" si="3"/>
        <v>210.73170731707319</v>
      </c>
      <c r="S12" s="39">
        <f t="shared" si="4"/>
        <v>167.19194816506985</v>
      </c>
      <c r="T12" s="39">
        <f t="shared" si="5"/>
        <v>172</v>
      </c>
      <c r="U12" s="45"/>
      <c r="V12" s="45"/>
      <c r="W12" s="45"/>
      <c r="X12" s="45"/>
      <c r="Y12" s="45"/>
      <c r="Z12" s="45"/>
      <c r="AA12" s="45"/>
    </row>
    <row r="13" spans="1:27" ht="13" x14ac:dyDescent="0.3">
      <c r="A13" s="31" t="s">
        <v>122</v>
      </c>
      <c r="B13" s="14" t="s">
        <v>50</v>
      </c>
      <c r="C13">
        <f>VLOOKUP(B13,Nadelgeometrie!B4:'Nadelgeometrie'!J116,3,FALSE)</f>
        <v>73.5</v>
      </c>
      <c r="D13">
        <f>VLOOKUP(B13,Nadelgeometrie!B4:'Nadelgeometrie'!J116,4,FALSE)</f>
        <v>2.5</v>
      </c>
      <c r="E13">
        <f>VLOOKUP(B13,Nadelgeometrie!B4:'Nadelgeometrie'!J116,5,FALSE)</f>
        <v>1.8</v>
      </c>
      <c r="F13">
        <f>VLOOKUP(B13,Nadelgeometrie!B4:'Nadelgeometrie'!J116,6,FALSE)</f>
        <v>41</v>
      </c>
      <c r="G13">
        <f>VLOOKUP(B13,Nadelgeometrie!B4:'Nadelgeometrie'!J116,7,FALSE)</f>
        <v>0</v>
      </c>
      <c r="H13">
        <f>VLOOKUP(B13,Nadelgeometrie!B4:'Nadelgeometrie'!J116,8,FALSE)</f>
        <v>0</v>
      </c>
      <c r="I13">
        <f>VLOOKUP(B13,Nadelgeometrie!B4:'Nadelgeometrie'!J116,9,FALSE)</f>
        <v>0</v>
      </c>
      <c r="J13">
        <f>VLOOKUP(B13,Nadelgeometrie!B4:'Nadelgeometrie'!J116,2,FALSE)</f>
        <v>5</v>
      </c>
      <c r="K13">
        <f>VLOOKUP(B13,Nadelgeometrie!B4:'Nadelgeometrie'!M116,10,FALSE)</f>
        <v>1</v>
      </c>
      <c r="L13">
        <f>VLOOKUP(B13,Nadelgeometrie!B4:'Nadelgeometrie'!M116,11,FALSE)</f>
        <v>17.2</v>
      </c>
      <c r="M13">
        <f>VLOOKUP(B13,Nadelgeometrie!B4:'Nadelgeometrie'!M116,12,FALSE)</f>
        <v>15.2</v>
      </c>
      <c r="N13" s="19"/>
      <c r="O13" s="38">
        <f t="shared" si="0"/>
        <v>0.88</v>
      </c>
      <c r="P13" s="39">
        <f t="shared" si="1"/>
        <v>214.65853658536585</v>
      </c>
      <c r="Q13" s="39">
        <f t="shared" si="2"/>
        <v>162.11943952231377</v>
      </c>
      <c r="R13" s="39">
        <f t="shared" si="3"/>
        <v>211.24390243902437</v>
      </c>
      <c r="S13" s="39">
        <f t="shared" si="4"/>
        <v>166.54432948116832</v>
      </c>
      <c r="T13" s="39">
        <f t="shared" si="5"/>
        <v>172</v>
      </c>
      <c r="U13" s="45"/>
      <c r="V13" s="45"/>
      <c r="W13" s="45"/>
      <c r="X13" s="45"/>
      <c r="Y13" s="45"/>
      <c r="Z13" s="45"/>
      <c r="AA13" s="45"/>
    </row>
    <row r="14" spans="1:27" ht="13" x14ac:dyDescent="0.3">
      <c r="A14" s="31" t="s">
        <v>126</v>
      </c>
      <c r="B14" s="14">
        <v>1.5</v>
      </c>
      <c r="C14">
        <f>INT(B14)</f>
        <v>1</v>
      </c>
      <c r="D14">
        <f>B14-C14</f>
        <v>0.5</v>
      </c>
      <c r="N14" s="19"/>
      <c r="O14" s="38">
        <f t="shared" si="0"/>
        <v>0.87</v>
      </c>
      <c r="P14" s="39">
        <f t="shared" si="1"/>
        <v>215.17073170731709</v>
      </c>
      <c r="Q14" s="39">
        <f t="shared" si="2"/>
        <v>161.43901702047671</v>
      </c>
      <c r="R14" s="39">
        <f t="shared" si="3"/>
        <v>211.75609756097563</v>
      </c>
      <c r="S14" s="39">
        <f t="shared" si="4"/>
        <v>165.89260123871279</v>
      </c>
      <c r="T14" s="39">
        <f t="shared" si="5"/>
        <v>172</v>
      </c>
      <c r="U14" s="45"/>
      <c r="V14" s="39"/>
      <c r="W14" s="45"/>
      <c r="X14" s="45"/>
      <c r="Y14" s="45"/>
      <c r="Z14" s="45"/>
      <c r="AA14" s="45"/>
    </row>
    <row r="15" spans="1:27" ht="12.75" customHeight="1" x14ac:dyDescent="0.25">
      <c r="A15" s="35" t="s">
        <v>132</v>
      </c>
      <c r="B15" s="29">
        <f>S1</f>
        <v>174.05743443431555</v>
      </c>
      <c r="N15" s="19"/>
      <c r="O15" s="38">
        <f t="shared" si="0"/>
        <v>0.86</v>
      </c>
      <c r="P15" s="39">
        <f t="shared" si="1"/>
        <v>215.6829268292683</v>
      </c>
      <c r="Q15" s="39">
        <f t="shared" si="2"/>
        <v>160.75408260557646</v>
      </c>
      <c r="R15" s="39">
        <f t="shared" si="3"/>
        <v>212.26829268292681</v>
      </c>
      <c r="S15" s="39">
        <f t="shared" si="4"/>
        <v>165.23671481082926</v>
      </c>
      <c r="T15" s="39">
        <f t="shared" si="5"/>
        <v>172</v>
      </c>
      <c r="U15" s="45"/>
      <c r="V15" s="45"/>
      <c r="W15" s="45"/>
      <c r="X15" s="45"/>
      <c r="Y15" s="45"/>
      <c r="Z15" s="45"/>
      <c r="AA15" s="45"/>
    </row>
    <row r="16" spans="1:27" ht="13" x14ac:dyDescent="0.25">
      <c r="A16" s="37" t="str">
        <f>"JE bei "&amp;D25*100&amp;"%"</f>
        <v>JE bei 62%</v>
      </c>
      <c r="B16" s="42">
        <f>VLOOKUP(D25,O1:S101,5,FALSE)</f>
        <v>148.09918376950807</v>
      </c>
      <c r="N16" s="19"/>
      <c r="O16" s="38">
        <f t="shared" si="0"/>
        <v>0.85</v>
      </c>
      <c r="P16" s="39">
        <f t="shared" si="1"/>
        <v>216.19512195121953</v>
      </c>
      <c r="Q16" s="39">
        <f t="shared" si="2"/>
        <v>160.06457835666615</v>
      </c>
      <c r="R16" s="39">
        <f t="shared" si="3"/>
        <v>212.78048780487805</v>
      </c>
      <c r="S16" s="39">
        <f t="shared" si="4"/>
        <v>164.57662048273485</v>
      </c>
      <c r="T16" s="39">
        <f t="shared" si="5"/>
        <v>172</v>
      </c>
      <c r="U16" s="45"/>
      <c r="V16" s="45"/>
      <c r="W16" s="45"/>
      <c r="X16" s="45"/>
      <c r="Y16" s="45"/>
      <c r="Z16" s="45"/>
      <c r="AA16" s="45"/>
    </row>
    <row r="17" spans="1:27" x14ac:dyDescent="0.25">
      <c r="A17" s="18"/>
      <c r="N17" s="19"/>
      <c r="O17" s="38">
        <f t="shared" si="0"/>
        <v>0.84</v>
      </c>
      <c r="P17" s="39">
        <f t="shared" si="1"/>
        <v>216.70731707317071</v>
      </c>
      <c r="Q17" s="39">
        <f t="shared" si="2"/>
        <v>159.37044496062705</v>
      </c>
      <c r="R17" s="39">
        <f t="shared" si="3"/>
        <v>213.29268292682926</v>
      </c>
      <c r="S17" s="39">
        <f t="shared" si="4"/>
        <v>163.91226741728357</v>
      </c>
      <c r="T17" s="39">
        <f t="shared" si="5"/>
        <v>172</v>
      </c>
      <c r="U17" s="45"/>
      <c r="V17" s="45"/>
      <c r="W17" s="45"/>
      <c r="X17" s="45"/>
      <c r="Y17" s="45"/>
      <c r="Z17" s="45"/>
      <c r="AA17" s="45"/>
    </row>
    <row r="18" spans="1:27" ht="12.75" customHeight="1" x14ac:dyDescent="0.25">
      <c r="A18" s="18"/>
      <c r="N18" s="19"/>
      <c r="O18" s="38">
        <f t="shared" si="0"/>
        <v>0.83</v>
      </c>
      <c r="P18" s="39">
        <f t="shared" si="1"/>
        <v>217.21951219512192</v>
      </c>
      <c r="Q18" s="39">
        <f t="shared" si="2"/>
        <v>158.67162166472389</v>
      </c>
      <c r="R18" s="39">
        <f t="shared" si="3"/>
        <v>213.80487804878049</v>
      </c>
      <c r="S18" s="39">
        <f t="shared" si="4"/>
        <v>163.24360361908856</v>
      </c>
      <c r="T18" s="39">
        <f t="shared" si="5"/>
        <v>172</v>
      </c>
      <c r="U18" s="45"/>
      <c r="V18" s="45"/>
      <c r="W18" s="45"/>
      <c r="X18" s="45"/>
      <c r="Y18" s="45"/>
      <c r="Z18" s="45"/>
      <c r="AA18" s="45"/>
    </row>
    <row r="19" spans="1:27" x14ac:dyDescent="0.25">
      <c r="A19" s="18"/>
      <c r="N19" s="19"/>
      <c r="O19" s="38">
        <f t="shared" si="0"/>
        <v>0.82</v>
      </c>
      <c r="P19" s="39">
        <f t="shared" si="1"/>
        <v>217.73170731707316</v>
      </c>
      <c r="Q19" s="39">
        <f t="shared" si="2"/>
        <v>157.96804622705312</v>
      </c>
      <c r="R19" s="39">
        <f t="shared" si="3"/>
        <v>214.3170731707317</v>
      </c>
      <c r="S19" s="39">
        <f t="shared" si="4"/>
        <v>162.57057589715069</v>
      </c>
      <c r="T19" s="39">
        <f t="shared" si="5"/>
        <v>172</v>
      </c>
      <c r="U19" s="45"/>
      <c r="V19" s="45"/>
      <c r="W19" s="45"/>
      <c r="X19" s="45"/>
      <c r="Y19" s="45"/>
      <c r="Z19" s="45"/>
      <c r="AA19" s="45"/>
    </row>
    <row r="20" spans="1:27" ht="13" x14ac:dyDescent="0.25">
      <c r="A20" s="18"/>
      <c r="B20" s="33"/>
      <c r="N20" s="19"/>
      <c r="O20" s="38">
        <f t="shared" si="0"/>
        <v>0.81</v>
      </c>
      <c r="P20" s="39">
        <f t="shared" si="1"/>
        <v>218.2439024390244</v>
      </c>
      <c r="Q20" s="39">
        <f t="shared" si="2"/>
        <v>157.25965486476687</v>
      </c>
      <c r="R20" s="39">
        <f t="shared" si="3"/>
        <v>214.82926829268294</v>
      </c>
      <c r="S20" s="39">
        <f t="shared" si="4"/>
        <v>161.89312982591466</v>
      </c>
      <c r="T20" s="39">
        <f t="shared" si="5"/>
        <v>172</v>
      </c>
      <c r="U20" s="45"/>
      <c r="V20" s="45"/>
      <c r="W20" s="45"/>
      <c r="X20" s="45"/>
      <c r="Y20" s="45"/>
      <c r="Z20" s="45"/>
      <c r="AA20" s="45"/>
    </row>
    <row r="21" spans="1:27" ht="13" x14ac:dyDescent="0.25">
      <c r="A21" s="18"/>
      <c r="B21" s="29"/>
      <c r="N21" s="19"/>
      <c r="O21" s="38">
        <f t="shared" si="0"/>
        <v>0.8</v>
      </c>
      <c r="P21" s="39">
        <f t="shared" si="1"/>
        <v>218.7560975609756</v>
      </c>
      <c r="Q21" s="39">
        <f t="shared" si="2"/>
        <v>156.54638219995033</v>
      </c>
      <c r="R21" s="39">
        <f t="shared" si="3"/>
        <v>215.34146341463415</v>
      </c>
      <c r="S21" s="39">
        <f t="shared" si="4"/>
        <v>161.21120970467214</v>
      </c>
      <c r="T21" s="39">
        <f t="shared" si="5"/>
        <v>172</v>
      </c>
      <c r="U21" s="45"/>
      <c r="V21" s="45"/>
      <c r="W21" s="45"/>
      <c r="X21" s="45"/>
      <c r="Y21" s="45"/>
      <c r="Z21" s="45"/>
      <c r="AA21" s="45"/>
    </row>
    <row r="22" spans="1:27" x14ac:dyDescent="0.25">
      <c r="A22" s="18"/>
      <c r="N22" s="19"/>
      <c r="O22" s="38">
        <f t="shared" si="0"/>
        <v>0.79</v>
      </c>
      <c r="P22" s="39">
        <f t="shared" si="1"/>
        <v>219.26829268292684</v>
      </c>
      <c r="Q22" s="39">
        <f t="shared" si="2"/>
        <v>155.82816120301982</v>
      </c>
      <c r="R22" s="39">
        <f t="shared" si="3"/>
        <v>215.85365853658539</v>
      </c>
      <c r="S22" s="39">
        <f t="shared" si="4"/>
        <v>160.52475851522468</v>
      </c>
      <c r="T22" s="39">
        <f t="shared" si="5"/>
        <v>172</v>
      </c>
      <c r="U22" s="45"/>
      <c r="V22" s="45"/>
      <c r="W22" s="45"/>
      <c r="X22" s="45"/>
      <c r="Y22" s="45"/>
      <c r="Z22" s="45"/>
      <c r="AA22" s="45"/>
    </row>
    <row r="23" spans="1:27" ht="13" x14ac:dyDescent="0.25">
      <c r="A23" s="18"/>
      <c r="B23" s="29"/>
      <c r="N23" s="19"/>
      <c r="O23" s="38">
        <f t="shared" si="0"/>
        <v>0.78</v>
      </c>
      <c r="P23" s="39">
        <f t="shared" si="1"/>
        <v>219.78048780487805</v>
      </c>
      <c r="Q23" s="39">
        <f t="shared" si="2"/>
        <v>155.10492313350292</v>
      </c>
      <c r="R23" s="39">
        <f t="shared" si="3"/>
        <v>216.36585365853657</v>
      </c>
      <c r="S23" s="39">
        <f t="shared" si="4"/>
        <v>159.83371787771421</v>
      </c>
      <c r="T23" s="39">
        <f t="shared" si="5"/>
        <v>172</v>
      </c>
      <c r="U23" s="45"/>
      <c r="V23" s="45"/>
      <c r="W23" s="45"/>
      <c r="X23" s="45"/>
      <c r="Y23" s="45"/>
      <c r="Z23" s="45"/>
      <c r="AA23" s="45"/>
    </row>
    <row r="24" spans="1:27" x14ac:dyDescent="0.25">
      <c r="A24" s="18"/>
      <c r="N24" s="19"/>
      <c r="O24" s="38">
        <f t="shared" si="0"/>
        <v>0.77</v>
      </c>
      <c r="P24" s="39">
        <f t="shared" si="1"/>
        <v>220.29268292682929</v>
      </c>
      <c r="Q24" s="39">
        <f t="shared" si="2"/>
        <v>154.37659747804867</v>
      </c>
      <c r="R24" s="39">
        <f t="shared" si="3"/>
        <v>216.87804878048783</v>
      </c>
      <c r="S24" s="39">
        <f t="shared" si="4"/>
        <v>159.13802800452299</v>
      </c>
      <c r="T24" s="39">
        <f t="shared" si="5"/>
        <v>172</v>
      </c>
      <c r="U24" s="45"/>
      <c r="V24" s="45"/>
      <c r="W24" s="45"/>
      <c r="X24" s="45"/>
      <c r="Y24" s="45"/>
      <c r="Z24" s="45"/>
      <c r="AA24" s="45"/>
    </row>
    <row r="25" spans="1:27" x14ac:dyDescent="0.25">
      <c r="A25" s="18"/>
      <c r="D25" s="41">
        <f>(100-E25)/100</f>
        <v>0.62</v>
      </c>
      <c r="E25" s="44">
        <v>38</v>
      </c>
      <c r="N25" s="19"/>
      <c r="O25" s="38">
        <f t="shared" si="0"/>
        <v>0.76</v>
      </c>
      <c r="P25" s="39">
        <f t="shared" si="1"/>
        <v>220.80487804878049</v>
      </c>
      <c r="Q25" s="39">
        <f t="shared" si="2"/>
        <v>153.64311188550946</v>
      </c>
      <c r="R25" s="39">
        <f t="shared" si="3"/>
        <v>217.39024390243901</v>
      </c>
      <c r="S25" s="39">
        <f t="shared" si="4"/>
        <v>158.43762765213975</v>
      </c>
      <c r="T25" s="39">
        <f t="shared" si="5"/>
        <v>172</v>
      </c>
      <c r="U25" s="45"/>
      <c r="V25" s="45"/>
      <c r="W25" s="45"/>
      <c r="X25" s="45"/>
      <c r="Y25" s="45"/>
      <c r="Z25" s="45"/>
      <c r="AA25" s="45"/>
    </row>
    <row r="26" spans="1:27" x14ac:dyDescent="0.25">
      <c r="A26" s="18"/>
      <c r="N26" s="19"/>
      <c r="O26" s="38">
        <f t="shared" si="0"/>
        <v>0.75</v>
      </c>
      <c r="P26" s="39">
        <f t="shared" si="1"/>
        <v>221.31707317073167</v>
      </c>
      <c r="Q26" s="39">
        <f t="shared" si="2"/>
        <v>152.90439209892239</v>
      </c>
      <c r="R26" s="39">
        <f t="shared" si="3"/>
        <v>217.90243902439025</v>
      </c>
      <c r="S26" s="39">
        <f t="shared" si="4"/>
        <v>157.73245407087879</v>
      </c>
      <c r="T26" s="39">
        <f t="shared" si="5"/>
        <v>172</v>
      </c>
      <c r="U26" s="45"/>
      <c r="V26" s="45"/>
      <c r="W26" s="45"/>
      <c r="X26" s="45"/>
      <c r="Y26" s="45"/>
      <c r="Z26" s="45"/>
      <c r="AA26" s="45"/>
    </row>
    <row r="27" spans="1:27" x14ac:dyDescent="0.25">
      <c r="A27" s="18"/>
      <c r="N27" s="19"/>
      <c r="O27" s="38">
        <f t="shared" si="0"/>
        <v>0.74</v>
      </c>
      <c r="P27" s="39">
        <f t="shared" si="1"/>
        <v>221.82926829268291</v>
      </c>
      <c r="Q27" s="39">
        <f t="shared" si="2"/>
        <v>152.16036188420722</v>
      </c>
      <c r="R27" s="39">
        <f t="shared" si="3"/>
        <v>218.41463414634146</v>
      </c>
      <c r="S27" s="39">
        <f t="shared" si="4"/>
        <v>157.02244295233663</v>
      </c>
      <c r="T27" s="39">
        <f t="shared" si="5"/>
        <v>172</v>
      </c>
      <c r="U27" s="45"/>
      <c r="V27" s="45"/>
      <c r="W27" s="45"/>
      <c r="X27" s="45"/>
      <c r="Y27" s="45"/>
      <c r="Z27" s="45"/>
      <c r="AA27" s="45"/>
    </row>
    <row r="28" spans="1:27" x14ac:dyDescent="0.25">
      <c r="A28" s="18"/>
      <c r="N28" s="19"/>
      <c r="O28" s="38">
        <f t="shared" si="0"/>
        <v>0.73</v>
      </c>
      <c r="P28" s="39">
        <f t="shared" si="1"/>
        <v>222.34146341463412</v>
      </c>
      <c r="Q28" s="39">
        <f t="shared" si="2"/>
        <v>151.41094295538522</v>
      </c>
      <c r="R28" s="39">
        <f t="shared" si="3"/>
        <v>218.92682926829269</v>
      </c>
      <c r="S28" s="39">
        <f t="shared" si="4"/>
        <v>156.30752837445746</v>
      </c>
      <c r="T28" s="39">
        <f t="shared" si="5"/>
        <v>172</v>
      </c>
      <c r="U28" s="45"/>
      <c r="V28" s="45"/>
      <c r="W28" s="45"/>
      <c r="X28" s="45"/>
      <c r="Y28" s="45"/>
      <c r="Z28" s="45"/>
      <c r="AA28" s="45"/>
    </row>
    <row r="29" spans="1:27" x14ac:dyDescent="0.25">
      <c r="A29" s="18"/>
      <c r="N29" s="19"/>
      <c r="O29" s="38">
        <f t="shared" si="0"/>
        <v>0.72</v>
      </c>
      <c r="P29" s="39">
        <f t="shared" si="1"/>
        <v>222.85365853658536</v>
      </c>
      <c r="Q29" s="39">
        <f t="shared" si="2"/>
        <v>150.65605489610772</v>
      </c>
      <c r="R29" s="39">
        <f t="shared" si="3"/>
        <v>219.4390243902439</v>
      </c>
      <c r="S29" s="39">
        <f t="shared" si="4"/>
        <v>155.58764274407508</v>
      </c>
      <c r="T29" s="39">
        <f t="shared" si="5"/>
        <v>172</v>
      </c>
      <c r="U29" s="45"/>
      <c r="V29" s="45"/>
      <c r="W29" s="45"/>
      <c r="X29" s="45"/>
      <c r="Y29" s="45"/>
      <c r="Z29" s="45"/>
      <c r="AA29" s="45"/>
    </row>
    <row r="30" spans="1:27" x14ac:dyDescent="0.25">
      <c r="A30" s="18"/>
      <c r="N30" s="19"/>
      <c r="O30" s="38">
        <f t="shared" si="0"/>
        <v>0.71</v>
      </c>
      <c r="P30" s="39">
        <f t="shared" si="1"/>
        <v>223.36585365853657</v>
      </c>
      <c r="Q30" s="39">
        <f t="shared" si="2"/>
        <v>149.89561507727043</v>
      </c>
      <c r="R30" s="39">
        <f t="shared" si="3"/>
        <v>219.95121951219511</v>
      </c>
      <c r="S30" s="39">
        <f t="shared" si="4"/>
        <v>154.86271673678647</v>
      </c>
      <c r="T30" s="39">
        <f t="shared" si="5"/>
        <v>172</v>
      </c>
      <c r="U30" s="45"/>
      <c r="V30" s="45"/>
      <c r="W30" s="45"/>
      <c r="X30" s="45"/>
      <c r="Y30" s="45"/>
      <c r="Z30" s="45"/>
      <c r="AA30" s="45"/>
    </row>
    <row r="31" spans="1:27" x14ac:dyDescent="0.25">
      <c r="A31" s="18"/>
      <c r="N31" s="19"/>
      <c r="O31" s="38">
        <f t="shared" si="0"/>
        <v>0.7</v>
      </c>
      <c r="P31" s="39">
        <f t="shared" si="1"/>
        <v>223.8780487804878</v>
      </c>
      <c r="Q31" s="39">
        <f t="shared" si="2"/>
        <v>149.12953857047074</v>
      </c>
      <c r="R31" s="39">
        <f t="shared" si="3"/>
        <v>220.46341463414635</v>
      </c>
      <c r="S31" s="39">
        <f t="shared" si="4"/>
        <v>154.13267923400431</v>
      </c>
      <c r="T31" s="39">
        <f t="shared" si="5"/>
        <v>172</v>
      </c>
      <c r="U31" s="45"/>
      <c r="V31" s="45"/>
      <c r="W31" s="45"/>
      <c r="X31" s="45"/>
      <c r="Y31" s="45"/>
      <c r="Z31" s="45"/>
      <c r="AA31" s="45"/>
    </row>
    <row r="32" spans="1:27" x14ac:dyDescent="0.25">
      <c r="A32" s="18"/>
      <c r="N32" s="19"/>
      <c r="O32" s="38">
        <f t="shared" si="0"/>
        <v>0.69</v>
      </c>
      <c r="P32" s="39">
        <f t="shared" si="1"/>
        <v>224.39024390243904</v>
      </c>
      <c r="Q32" s="39">
        <f t="shared" si="2"/>
        <v>148.35773805704883</v>
      </c>
      <c r="R32" s="39">
        <f t="shared" si="3"/>
        <v>220.97560975609758</v>
      </c>
      <c r="S32" s="39">
        <f t="shared" si="4"/>
        <v>153.3974572570252</v>
      </c>
      <c r="T32" s="39">
        <f t="shared" si="5"/>
        <v>172</v>
      </c>
      <c r="U32" s="45"/>
      <c r="V32" s="45"/>
      <c r="W32" s="45"/>
      <c r="X32" s="45"/>
      <c r="Y32" s="45"/>
      <c r="Z32" s="45"/>
      <c r="AA32" s="45"/>
    </row>
    <row r="33" spans="1:27" x14ac:dyDescent="0.25">
      <c r="A33" s="18"/>
      <c r="N33" s="19"/>
      <c r="O33" s="38">
        <f t="shared" si="0"/>
        <v>0.68</v>
      </c>
      <c r="P33" s="39">
        <f t="shared" si="1"/>
        <v>224.90243902439025</v>
      </c>
      <c r="Q33" s="39">
        <f t="shared" si="2"/>
        <v>147.58012373243366</v>
      </c>
      <c r="R33" s="39">
        <f t="shared" si="3"/>
        <v>221.48780487804879</v>
      </c>
      <c r="S33" s="39">
        <f t="shared" si="4"/>
        <v>152.6569758979372</v>
      </c>
      <c r="T33" s="39">
        <f t="shared" si="5"/>
        <v>172</v>
      </c>
      <c r="U33" s="45"/>
      <c r="V33" s="45"/>
      <c r="W33" s="45"/>
      <c r="X33" s="45"/>
      <c r="Y33" s="45"/>
      <c r="Z33" s="45"/>
      <c r="AA33" s="45"/>
    </row>
    <row r="34" spans="1:27" ht="15.75" customHeight="1" x14ac:dyDescent="0.25">
      <c r="A34" s="18"/>
      <c r="N34" s="19"/>
      <c r="O34" s="38">
        <f t="shared" si="0"/>
        <v>0.67</v>
      </c>
      <c r="P34" s="39">
        <f t="shared" si="1"/>
        <v>225.41463414634143</v>
      </c>
      <c r="Q34" s="39">
        <f t="shared" si="2"/>
        <v>146.79660320549331</v>
      </c>
      <c r="R34" s="39">
        <f t="shared" si="3"/>
        <v>221.99999999999997</v>
      </c>
      <c r="S34" s="39">
        <f t="shared" si="4"/>
        <v>151.91115824718082</v>
      </c>
      <c r="T34" s="39">
        <f t="shared" si="5"/>
        <v>172</v>
      </c>
      <c r="U34" s="45"/>
      <c r="V34" s="45"/>
      <c r="W34" s="45"/>
      <c r="X34" s="45"/>
      <c r="Y34" s="45"/>
      <c r="Z34" s="45"/>
      <c r="AA34" s="45"/>
    </row>
    <row r="35" spans="1:27" ht="15" customHeight="1" x14ac:dyDescent="0.25">
      <c r="A35" s="18"/>
      <c r="N35" s="19"/>
      <c r="O35" s="38">
        <f t="shared" si="0"/>
        <v>0.66</v>
      </c>
      <c r="P35" s="39">
        <f t="shared" si="1"/>
        <v>225.92682926829269</v>
      </c>
      <c r="Q35" s="39">
        <f t="shared" si="2"/>
        <v>146.00708139256713</v>
      </c>
      <c r="R35" s="39">
        <f t="shared" si="3"/>
        <v>222.51219512195121</v>
      </c>
      <c r="S35" s="39">
        <f t="shared" si="4"/>
        <v>151.15992531756132</v>
      </c>
      <c r="T35" s="39">
        <f t="shared" si="5"/>
        <v>172</v>
      </c>
      <c r="U35" s="45"/>
      <c r="V35" s="45"/>
      <c r="W35" s="45"/>
      <c r="X35" s="45"/>
      <c r="Y35" s="45"/>
      <c r="Z35" s="45"/>
      <c r="AA35" s="45"/>
    </row>
    <row r="36" spans="1:27" x14ac:dyDescent="0.25">
      <c r="A36" s="18"/>
      <c r="N36" s="19"/>
      <c r="O36" s="38">
        <f t="shared" si="0"/>
        <v>0.65</v>
      </c>
      <c r="P36" s="39">
        <f t="shared" si="1"/>
        <v>226.43902439024387</v>
      </c>
      <c r="Q36" s="39">
        <f t="shared" si="2"/>
        <v>145.21146040583207</v>
      </c>
      <c r="R36" s="39">
        <f t="shared" si="3"/>
        <v>223.02439024390242</v>
      </c>
      <c r="S36" s="39">
        <f t="shared" si="4"/>
        <v>150.40319596449913</v>
      </c>
      <c r="T36" s="39">
        <f t="shared" si="5"/>
        <v>172</v>
      </c>
      <c r="U36" s="45"/>
      <c r="V36" s="45"/>
      <c r="W36" s="45"/>
      <c r="X36" s="45"/>
      <c r="Y36" s="45"/>
      <c r="Z36" s="45"/>
      <c r="AA36" s="45"/>
    </row>
    <row r="37" spans="1:27" x14ac:dyDescent="0.25">
      <c r="A37" s="18"/>
      <c r="N37" s="19"/>
      <c r="O37" s="38">
        <f t="shared" si="0"/>
        <v>0.64</v>
      </c>
      <c r="P37" s="39">
        <f t="shared" si="1"/>
        <v>226.95121951219511</v>
      </c>
      <c r="Q37" s="39">
        <f t="shared" si="2"/>
        <v>144.40963943562573</v>
      </c>
      <c r="R37" s="39">
        <f t="shared" si="3"/>
        <v>223.53658536585365</v>
      </c>
      <c r="S37" s="39">
        <f t="shared" si="4"/>
        <v>149.64088680228551</v>
      </c>
      <c r="T37" s="39">
        <f t="shared" si="5"/>
        <v>172</v>
      </c>
      <c r="U37" s="45"/>
      <c r="V37" s="45"/>
      <c r="W37" s="45"/>
      <c r="X37" s="45"/>
      <c r="Y37" s="45"/>
      <c r="Z37" s="45"/>
      <c r="AA37" s="45"/>
    </row>
    <row r="38" spans="1:27" x14ac:dyDescent="0.25">
      <c r="A38" s="18"/>
      <c r="N38" s="19"/>
      <c r="O38" s="38">
        <f t="shared" si="0"/>
        <v>0.63</v>
      </c>
      <c r="P38" s="39">
        <f t="shared" si="1"/>
        <v>227.46341463414632</v>
      </c>
      <c r="Q38" s="39">
        <f t="shared" si="2"/>
        <v>143.6015146263243</v>
      </c>
      <c r="R38" s="39">
        <f t="shared" si="3"/>
        <v>224.04878048780486</v>
      </c>
      <c r="S38" s="39">
        <f t="shared" si="4"/>
        <v>148.87291211609798</v>
      </c>
      <c r="T38" s="39">
        <f t="shared" si="5"/>
        <v>172</v>
      </c>
      <c r="U38" s="45"/>
      <c r="V38" s="45"/>
      <c r="W38" s="45"/>
      <c r="X38" s="45"/>
      <c r="Y38" s="45"/>
      <c r="Z38" s="45"/>
      <c r="AA38" s="45"/>
    </row>
    <row r="39" spans="1:27" x14ac:dyDescent="0.25">
      <c r="A39" s="18"/>
      <c r="N39" s="19"/>
      <c r="O39" s="38">
        <f t="shared" si="0"/>
        <v>0.62</v>
      </c>
      <c r="P39" s="39">
        <f t="shared" si="1"/>
        <v>227.97560975609755</v>
      </c>
      <c r="Q39" s="39">
        <f t="shared" si="2"/>
        <v>142.78697894533494</v>
      </c>
      <c r="R39" s="39">
        <f t="shared" si="3"/>
        <v>224.5609756097561</v>
      </c>
      <c r="S39" s="39">
        <f t="shared" si="4"/>
        <v>148.09918376950807</v>
      </c>
      <c r="T39" s="39">
        <f t="shared" si="5"/>
        <v>172</v>
      </c>
      <c r="U39" s="45"/>
      <c r="V39" s="45"/>
      <c r="W39" s="45"/>
      <c r="X39" s="45"/>
      <c r="Y39" s="45"/>
      <c r="Z39" s="45"/>
      <c r="AA39" s="45"/>
    </row>
    <row r="40" spans="1:27" ht="13" x14ac:dyDescent="0.25">
      <c r="A40" s="32" t="s">
        <v>131</v>
      </c>
      <c r="B40" s="40">
        <v>172</v>
      </c>
      <c r="N40" s="19"/>
      <c r="O40" s="38">
        <f t="shared" si="0"/>
        <v>0.61</v>
      </c>
      <c r="P40" s="39">
        <f t="shared" si="1"/>
        <v>228.48780487804876</v>
      </c>
      <c r="Q40" s="39">
        <f t="shared" si="2"/>
        <v>141.96592204473126</v>
      </c>
      <c r="R40" s="39">
        <f t="shared" si="3"/>
        <v>225.07317073170731</v>
      </c>
      <c r="S40" s="39">
        <f t="shared" si="4"/>
        <v>147.31961110719692</v>
      </c>
      <c r="T40" s="39">
        <f t="shared" si="5"/>
        <v>172</v>
      </c>
      <c r="U40" s="45"/>
      <c r="V40" s="45"/>
      <c r="W40" s="45"/>
      <c r="X40" s="45"/>
      <c r="Y40" s="45"/>
      <c r="Z40" s="45"/>
      <c r="AA40" s="45"/>
    </row>
    <row r="41" spans="1:27" x14ac:dyDescent="0.25">
      <c r="A41" s="18"/>
      <c r="N41" s="19"/>
      <c r="O41" s="38">
        <f t="shared" si="0"/>
        <v>0.6</v>
      </c>
      <c r="P41" s="39">
        <f t="shared" si="1"/>
        <v>229</v>
      </c>
      <c r="Q41" s="39">
        <f t="shared" si="2"/>
        <v>141.13823011501881</v>
      </c>
      <c r="R41" s="39">
        <f t="shared" si="3"/>
        <v>225.58536585365854</v>
      </c>
      <c r="S41" s="39">
        <f t="shared" si="4"/>
        <v>146.53410085256954</v>
      </c>
      <c r="T41" s="39">
        <f t="shared" si="5"/>
        <v>172</v>
      </c>
      <c r="U41" s="45"/>
      <c r="V41" s="45"/>
      <c r="W41" s="45"/>
      <c r="X41" s="45"/>
      <c r="Y41" s="45"/>
      <c r="Z41" s="45"/>
      <c r="AA41" s="45"/>
    </row>
    <row r="42" spans="1:27" x14ac:dyDescent="0.25">
      <c r="A42" s="18"/>
      <c r="N42" s="19"/>
      <c r="O42" s="38">
        <f t="shared" si="0"/>
        <v>0.59</v>
      </c>
      <c r="P42" s="39">
        <f t="shared" si="1"/>
        <v>229.51219512195121</v>
      </c>
      <c r="Q42" s="39">
        <f t="shared" si="2"/>
        <v>140.30378573047628</v>
      </c>
      <c r="R42" s="39">
        <f t="shared" si="3"/>
        <v>226.09756097560972</v>
      </c>
      <c r="S42" s="39">
        <f t="shared" si="4"/>
        <v>145.7425569999389</v>
      </c>
      <c r="T42" s="39">
        <f t="shared" si="5"/>
        <v>172</v>
      </c>
      <c r="U42" s="45"/>
      <c r="V42" s="45"/>
      <c r="W42" s="45"/>
      <c r="X42" s="45"/>
      <c r="Y42" s="45"/>
      <c r="Z42" s="45"/>
      <c r="AA42" s="45"/>
    </row>
    <row r="43" spans="1:27" x14ac:dyDescent="0.25">
      <c r="A43" s="20"/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2"/>
      <c r="O43" s="38">
        <f t="shared" si="0"/>
        <v>0.57999999999999996</v>
      </c>
      <c r="P43" s="39">
        <f t="shared" si="1"/>
        <v>230.02439024390245</v>
      </c>
      <c r="Q43" s="39">
        <f t="shared" si="2"/>
        <v>139.46246768547041</v>
      </c>
      <c r="R43" s="39">
        <f t="shared" si="3"/>
        <v>226.60975609756099</v>
      </c>
      <c r="S43" s="39">
        <f t="shared" si="4"/>
        <v>144.94488070091995</v>
      </c>
      <c r="T43" s="39">
        <f t="shared" si="5"/>
        <v>172</v>
      </c>
      <c r="U43" s="45"/>
      <c r="V43" s="45"/>
      <c r="W43" s="45"/>
      <c r="X43" s="45"/>
      <c r="Y43" s="45"/>
      <c r="Z43" s="45"/>
      <c r="AA43" s="45"/>
    </row>
    <row r="44" spans="1:27" x14ac:dyDescent="0.25">
      <c r="O44" s="38">
        <f t="shared" si="0"/>
        <v>0.56999999999999995</v>
      </c>
      <c r="P44" s="39">
        <f t="shared" si="1"/>
        <v>230.53658536585365</v>
      </c>
      <c r="Q44" s="39">
        <f t="shared" si="2"/>
        <v>138.6141508210921</v>
      </c>
      <c r="R44" s="39">
        <f t="shared" si="3"/>
        <v>227.12195121951217</v>
      </c>
      <c r="S44" s="39">
        <f t="shared" si="4"/>
        <v>144.14097014465227</v>
      </c>
      <c r="T44" s="39">
        <f t="shared" si="5"/>
        <v>172</v>
      </c>
      <c r="U44" s="45"/>
      <c r="V44" s="45"/>
      <c r="W44" s="45"/>
      <c r="X44" s="45"/>
      <c r="Y44" s="45"/>
      <c r="Z44" s="45"/>
      <c r="AA44" s="45"/>
    </row>
    <row r="45" spans="1:27" x14ac:dyDescent="0.25">
      <c r="O45" s="38">
        <f t="shared" si="0"/>
        <v>0.56000000000000005</v>
      </c>
      <c r="P45" s="39">
        <f t="shared" si="1"/>
        <v>231.04878048780489</v>
      </c>
      <c r="Q45" s="39">
        <f t="shared" si="2"/>
        <v>137.75870584140281</v>
      </c>
      <c r="R45" s="39">
        <f t="shared" si="3"/>
        <v>227.63414634146341</v>
      </c>
      <c r="S45" s="39">
        <f t="shared" si="4"/>
        <v>143.33072043143167</v>
      </c>
      <c r="T45" s="39">
        <f t="shared" si="5"/>
        <v>172</v>
      </c>
      <c r="U45" s="45"/>
      <c r="V45" s="45"/>
      <c r="W45" s="45"/>
      <c r="X45" s="45"/>
      <c r="Y45" s="45"/>
      <c r="Z45" s="45"/>
      <c r="AA45" s="45"/>
    </row>
    <row r="46" spans="1:27" x14ac:dyDescent="0.25">
      <c r="O46" s="38">
        <f t="shared" si="0"/>
        <v>0.55000000000000004</v>
      </c>
      <c r="P46" s="39">
        <f t="shared" si="1"/>
        <v>231.56097560975607</v>
      </c>
      <c r="Q46" s="39">
        <f t="shared" si="2"/>
        <v>136.89599911852045</v>
      </c>
      <c r="R46" s="39">
        <f t="shared" si="3"/>
        <v>228.14634146341461</v>
      </c>
      <c r="S46" s="39">
        <f t="shared" si="4"/>
        <v>142.51402343930584</v>
      </c>
      <c r="T46" s="39">
        <f t="shared" si="5"/>
        <v>172</v>
      </c>
      <c r="U46" s="45"/>
      <c r="V46" s="45"/>
      <c r="W46" s="45"/>
      <c r="X46" s="45"/>
      <c r="Y46" s="45"/>
      <c r="Z46" s="45"/>
      <c r="AA46" s="45"/>
    </row>
    <row r="47" spans="1:27" x14ac:dyDescent="0.25">
      <c r="O47" s="38">
        <f t="shared" si="0"/>
        <v>0.54</v>
      </c>
      <c r="P47" s="39">
        <f t="shared" si="1"/>
        <v>232.07317073170734</v>
      </c>
      <c r="Q47" s="39">
        <f t="shared" si="2"/>
        <v>136.0258924857022</v>
      </c>
      <c r="R47" s="39">
        <f t="shared" si="3"/>
        <v>228.65853658536585</v>
      </c>
      <c r="S47" s="39">
        <f t="shared" si="4"/>
        <v>141.69076768314477</v>
      </c>
      <c r="T47" s="39">
        <f t="shared" si="5"/>
        <v>172</v>
      </c>
      <c r="U47" s="45"/>
      <c r="V47" s="45"/>
      <c r="W47" s="45"/>
      <c r="X47" s="45"/>
      <c r="Y47" s="45"/>
      <c r="Z47" s="45"/>
      <c r="AA47" s="45"/>
    </row>
    <row r="48" spans="1:27" x14ac:dyDescent="0.25">
      <c r="O48" s="38">
        <f t="shared" si="0"/>
        <v>0.53</v>
      </c>
      <c r="P48" s="39">
        <f t="shared" si="1"/>
        <v>232.58536585365852</v>
      </c>
      <c r="Q48" s="39">
        <f t="shared" si="2"/>
        <v>135.14824301750954</v>
      </c>
      <c r="R48" s="39">
        <f t="shared" si="3"/>
        <v>229.17073170731706</v>
      </c>
      <c r="S48" s="39">
        <f t="shared" si="4"/>
        <v>140.86083816566227</v>
      </c>
      <c r="T48" s="39">
        <f t="shared" si="5"/>
        <v>172</v>
      </c>
      <c r="U48" s="45"/>
      <c r="V48" s="45"/>
      <c r="W48" s="45"/>
      <c r="X48" s="45"/>
      <c r="Y48" s="45"/>
      <c r="Z48" s="45"/>
      <c r="AA48" s="45"/>
    </row>
    <row r="49" spans="1:27" x14ac:dyDescent="0.25">
      <c r="O49" s="38">
        <f t="shared" si="0"/>
        <v>0.52</v>
      </c>
      <c r="P49" s="39">
        <f t="shared" si="1"/>
        <v>233.09756097560975</v>
      </c>
      <c r="Q49" s="39">
        <f t="shared" si="2"/>
        <v>134.26290279605118</v>
      </c>
      <c r="R49" s="39">
        <f t="shared" si="3"/>
        <v>229.6829268292683</v>
      </c>
      <c r="S49" s="39">
        <f t="shared" si="4"/>
        <v>140.02411621981761</v>
      </c>
      <c r="T49" s="39">
        <f t="shared" si="5"/>
        <v>172</v>
      </c>
      <c r="U49" s="45"/>
      <c r="V49" s="45"/>
      <c r="W49" s="45"/>
      <c r="X49" s="45"/>
      <c r="Y49" s="45"/>
      <c r="Z49" s="45"/>
      <c r="AA49" s="45"/>
    </row>
    <row r="50" spans="1:27" x14ac:dyDescent="0.25">
      <c r="O50" s="38">
        <f t="shared" si="0"/>
        <v>0.51</v>
      </c>
      <c r="P50" s="39">
        <f t="shared" si="1"/>
        <v>233.60975609756096</v>
      </c>
      <c r="Q50" s="39">
        <f t="shared" si="2"/>
        <v>133.36971866221387</v>
      </c>
      <c r="R50" s="39">
        <f t="shared" si="3"/>
        <v>230.19512195121951</v>
      </c>
      <c r="S50" s="39">
        <f t="shared" si="4"/>
        <v>139.18047934197949</v>
      </c>
      <c r="T50" s="39">
        <f t="shared" si="5"/>
        <v>172</v>
      </c>
      <c r="U50" s="45"/>
      <c r="V50" s="45"/>
      <c r="W50" s="45"/>
      <c r="X50" s="45"/>
      <c r="Y50" s="45"/>
      <c r="Z50" s="45"/>
      <c r="AA50" s="45"/>
    </row>
    <row r="51" spans="1:27" x14ac:dyDescent="0.25">
      <c r="O51" s="38">
        <f t="shared" si="0"/>
        <v>0.5</v>
      </c>
      <c r="P51" s="39">
        <f t="shared" si="1"/>
        <v>234.12195121951217</v>
      </c>
      <c r="Q51" s="39">
        <f t="shared" si="2"/>
        <v>132.46853195068013</v>
      </c>
      <c r="R51" s="39">
        <f t="shared" si="3"/>
        <v>230.70731707317074</v>
      </c>
      <c r="S51" s="39">
        <f t="shared" si="4"/>
        <v>138.32980101518061</v>
      </c>
      <c r="T51" s="39">
        <f t="shared" si="5"/>
        <v>172</v>
      </c>
      <c r="U51" s="45"/>
      <c r="V51" s="45"/>
      <c r="W51" s="45"/>
      <c r="X51" s="45"/>
      <c r="Y51" s="45"/>
      <c r="Z51" s="45"/>
      <c r="AA51" s="45"/>
    </row>
    <row r="52" spans="1:27" x14ac:dyDescent="0.25">
      <c r="O52" s="38">
        <f t="shared" si="0"/>
        <v>0.49</v>
      </c>
      <c r="P52" s="39">
        <f t="shared" si="1"/>
        <v>234.63414634146341</v>
      </c>
      <c r="Q52" s="39">
        <f t="shared" si="2"/>
        <v>131.55917820742397</v>
      </c>
      <c r="R52" s="39">
        <f t="shared" si="3"/>
        <v>231.21951219512192</v>
      </c>
      <c r="S52" s="39">
        <f t="shared" si="4"/>
        <v>137.47195052173322</v>
      </c>
      <c r="T52" s="39">
        <f t="shared" si="5"/>
        <v>172</v>
      </c>
      <c r="U52" s="45"/>
      <c r="V52" s="45"/>
      <c r="W52" s="45"/>
      <c r="X52" s="45"/>
      <c r="Y52" s="45"/>
      <c r="Z52" s="45"/>
      <c r="AA52" s="45"/>
    </row>
    <row r="53" spans="1:27" x14ac:dyDescent="0.25">
      <c r="O53" s="38">
        <f t="shared" si="0"/>
        <v>0.48</v>
      </c>
      <c r="P53" s="39">
        <f t="shared" si="1"/>
        <v>235.14634146341464</v>
      </c>
      <c r="Q53" s="39">
        <f t="shared" si="2"/>
        <v>130.64148688824392</v>
      </c>
      <c r="R53" s="39">
        <f t="shared" si="3"/>
        <v>231.73170731707319</v>
      </c>
      <c r="S53" s="39">
        <f t="shared" si="4"/>
        <v>136.60679274441051</v>
      </c>
      <c r="T53" s="39">
        <f t="shared" si="5"/>
        <v>172</v>
      </c>
      <c r="U53" s="45"/>
      <c r="V53" s="45"/>
      <c r="W53" s="45"/>
      <c r="X53" s="45"/>
      <c r="Y53" s="45"/>
      <c r="Z53" s="45"/>
      <c r="AA53" s="45"/>
    </row>
    <row r="54" spans="1:27" x14ac:dyDescent="0.25">
      <c r="O54" s="38">
        <f t="shared" si="0"/>
        <v>0.47</v>
      </c>
      <c r="P54" s="39">
        <f t="shared" si="1"/>
        <v>235.65853658536585</v>
      </c>
      <c r="Q54" s="39">
        <f t="shared" si="2"/>
        <v>129.71528103675291</v>
      </c>
      <c r="R54" s="39">
        <f t="shared" si="3"/>
        <v>232.24390243902437</v>
      </c>
      <c r="S54" s="39">
        <f t="shared" si="4"/>
        <v>135.7341879553303</v>
      </c>
      <c r="T54" s="39">
        <f t="shared" si="5"/>
        <v>172</v>
      </c>
      <c r="U54" s="45"/>
      <c r="V54" s="45"/>
      <c r="W54" s="45"/>
      <c r="X54" s="45"/>
      <c r="Y54" s="45"/>
      <c r="Z54" s="45"/>
      <c r="AA54" s="45"/>
    </row>
    <row r="55" spans="1:27" x14ac:dyDescent="0.25">
      <c r="O55" s="38">
        <f t="shared" si="0"/>
        <v>0.46</v>
      </c>
      <c r="P55" s="39">
        <f t="shared" si="1"/>
        <v>236.17073170731709</v>
      </c>
      <c r="Q55" s="39">
        <f t="shared" si="2"/>
        <v>128.78037694008526</v>
      </c>
      <c r="R55" s="39">
        <f t="shared" si="3"/>
        <v>232.7560975609756</v>
      </c>
      <c r="S55" s="39">
        <f t="shared" si="4"/>
        <v>134.85399159159363</v>
      </c>
      <c r="T55" s="39">
        <f t="shared" si="5"/>
        <v>172</v>
      </c>
      <c r="U55" s="45"/>
      <c r="V55" s="45"/>
      <c r="W55" s="45"/>
      <c r="X55" s="45"/>
      <c r="Y55" s="45"/>
      <c r="Z55" s="45"/>
      <c r="AA55" s="45"/>
    </row>
    <row r="56" spans="1:27" x14ac:dyDescent="0.25">
      <c r="O56" s="38">
        <f t="shared" si="0"/>
        <v>0.45</v>
      </c>
      <c r="P56" s="39">
        <f t="shared" si="1"/>
        <v>236.68292682926827</v>
      </c>
      <c r="Q56" s="39">
        <f t="shared" si="2"/>
        <v>127.83658376040577</v>
      </c>
      <c r="R56" s="39">
        <f t="shared" si="3"/>
        <v>233.26829268292681</v>
      </c>
      <c r="S56" s="39">
        <f t="shared" si="4"/>
        <v>133.96605401665153</v>
      </c>
      <c r="T56" s="39">
        <f t="shared" si="5"/>
        <v>172</v>
      </c>
      <c r="U56" s="45"/>
      <c r="V56" s="45"/>
      <c r="W56" s="45"/>
      <c r="X56" s="45"/>
      <c r="Y56" s="45"/>
      <c r="Z56" s="45"/>
      <c r="AA56" s="45"/>
    </row>
    <row r="57" spans="1:27" x14ac:dyDescent="0.25">
      <c r="O57" s="38">
        <f t="shared" si="0"/>
        <v>0.44</v>
      </c>
      <c r="P57" s="39">
        <f t="shared" si="1"/>
        <v>237.19512195121953</v>
      </c>
      <c r="Q57" s="39">
        <f t="shared" si="2"/>
        <v>126.88370314010423</v>
      </c>
      <c r="R57" s="39">
        <f t="shared" si="3"/>
        <v>233.78048780487805</v>
      </c>
      <c r="S57" s="39">
        <f t="shared" si="4"/>
        <v>133.07022026626871</v>
      </c>
      <c r="T57" s="39">
        <f t="shared" si="5"/>
        <v>172</v>
      </c>
      <c r="U57" s="45"/>
      <c r="V57" s="45"/>
      <c r="W57" s="45"/>
      <c r="X57" s="45"/>
      <c r="Y57" s="45"/>
      <c r="Z57" s="45"/>
      <c r="AA57" s="45"/>
    </row>
    <row r="58" spans="1:27" x14ac:dyDescent="0.25">
      <c r="O58" s="38">
        <f t="shared" si="0"/>
        <v>0.43</v>
      </c>
      <c r="P58" s="39">
        <f t="shared" si="1"/>
        <v>237.70731707317071</v>
      </c>
      <c r="Q58" s="39">
        <f t="shared" si="2"/>
        <v>125.92152877834306</v>
      </c>
      <c r="R58" s="39">
        <f t="shared" si="3"/>
        <v>234.29268292682926</v>
      </c>
      <c r="S58" s="39">
        <f t="shared" si="4"/>
        <v>132.16632977785321</v>
      </c>
      <c r="T58" s="39">
        <f t="shared" si="5"/>
        <v>172</v>
      </c>
      <c r="U58" s="45"/>
      <c r="V58" s="45"/>
      <c r="W58" s="45"/>
      <c r="X58" s="45"/>
      <c r="Y58" s="45"/>
      <c r="Z58" s="45"/>
      <c r="AA58" s="45"/>
    </row>
    <row r="59" spans="1:27" x14ac:dyDescent="0.25">
      <c r="O59" s="38">
        <f t="shared" si="0"/>
        <v>0.42</v>
      </c>
      <c r="P59" s="39">
        <f t="shared" si="1"/>
        <v>238.21951219512192</v>
      </c>
      <c r="Q59" s="39">
        <f t="shared" si="2"/>
        <v>124.94984597636829</v>
      </c>
      <c r="R59" s="39">
        <f t="shared" si="3"/>
        <v>234.80487804878044</v>
      </c>
      <c r="S59" s="39">
        <f t="shared" si="4"/>
        <v>131.25421610179745</v>
      </c>
      <c r="T59" s="39">
        <f t="shared" si="5"/>
        <v>172</v>
      </c>
      <c r="U59" s="45"/>
      <c r="V59" s="45"/>
      <c r="W59" s="45"/>
      <c r="X59" s="45"/>
      <c r="Y59" s="45"/>
      <c r="Z59" s="45"/>
      <c r="AA59" s="45"/>
    </row>
    <row r="60" spans="1:27" x14ac:dyDescent="0.25">
      <c r="O60" s="38">
        <f t="shared" si="0"/>
        <v>0.41</v>
      </c>
      <c r="P60" s="39">
        <f t="shared" si="1"/>
        <v>238.73170731707316</v>
      </c>
      <c r="Q60" s="39">
        <f t="shared" si="2"/>
        <v>123.96843114872156</v>
      </c>
      <c r="R60" s="39">
        <f t="shared" si="3"/>
        <v>235.3170731707317</v>
      </c>
      <c r="S60" s="39">
        <f t="shared" si="4"/>
        <v>130.33370659334639</v>
      </c>
      <c r="T60" s="39">
        <f t="shared" si="5"/>
        <v>172</v>
      </c>
      <c r="U60" s="45"/>
      <c r="V60" s="45"/>
      <c r="W60" s="45"/>
      <c r="X60" s="45"/>
      <c r="Y60" s="45"/>
      <c r="Z60" s="45"/>
      <c r="AA60" s="45"/>
    </row>
    <row r="61" spans="1:27" x14ac:dyDescent="0.25">
      <c r="O61" s="38">
        <f t="shared" si="0"/>
        <v>0.4</v>
      </c>
      <c r="P61" s="39">
        <f t="shared" si="1"/>
        <v>239.2439024390244</v>
      </c>
      <c r="Q61" s="39">
        <f t="shared" si="2"/>
        <v>122.97705129716918</v>
      </c>
      <c r="R61" s="39">
        <f t="shared" si="3"/>
        <v>235.82926829268294</v>
      </c>
      <c r="S61" s="39">
        <f t="shared" si="4"/>
        <v>129.40462208336211</v>
      </c>
      <c r="T61" s="39">
        <f t="shared" si="5"/>
        <v>172</v>
      </c>
      <c r="U61" s="45"/>
      <c r="V61" s="45"/>
      <c r="W61" s="45"/>
      <c r="X61" s="45"/>
      <c r="Y61" s="45"/>
      <c r="Z61" s="45"/>
      <c r="AA61" s="45"/>
    </row>
    <row r="62" spans="1:27" ht="13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38">
        <f t="shared" si="0"/>
        <v>0.39</v>
      </c>
      <c r="P62" s="39">
        <f t="shared" si="1"/>
        <v>239.7560975609756</v>
      </c>
      <c r="Q62" s="39">
        <f t="shared" si="2"/>
        <v>121.97546344380885</v>
      </c>
      <c r="R62" s="39">
        <f t="shared" si="3"/>
        <v>236.34146341463412</v>
      </c>
      <c r="S62" s="39">
        <f t="shared" si="4"/>
        <v>128.46677652618658</v>
      </c>
      <c r="T62" s="39">
        <f t="shared" si="5"/>
        <v>172</v>
      </c>
      <c r="U62" s="45"/>
      <c r="V62" s="45"/>
      <c r="W62" s="45"/>
      <c r="X62" s="45"/>
      <c r="Y62" s="45"/>
      <c r="Z62" s="45"/>
      <c r="AA62" s="45"/>
    </row>
    <row r="63" spans="1:27" ht="13" x14ac:dyDescent="0.25">
      <c r="A63" s="2"/>
      <c r="B63" s="2"/>
      <c r="C63" s="2"/>
      <c r="D63" s="2"/>
      <c r="E63" s="2"/>
      <c r="F63" s="2"/>
      <c r="H63" s="2"/>
      <c r="I63" s="2"/>
      <c r="J63" s="2"/>
      <c r="K63" s="3"/>
      <c r="L63" s="3"/>
      <c r="M63" s="3"/>
      <c r="N63" s="4"/>
      <c r="O63" s="38">
        <f t="shared" si="0"/>
        <v>0.38</v>
      </c>
      <c r="P63" s="39">
        <f t="shared" si="1"/>
        <v>240.26829268292681</v>
      </c>
      <c r="Q63" s="39">
        <f t="shared" si="2"/>
        <v>120.96341401941093</v>
      </c>
      <c r="R63" s="39">
        <f t="shared" si="3"/>
        <v>236.85365853658533</v>
      </c>
      <c r="S63" s="39">
        <f t="shared" si="4"/>
        <v>127.51997662262427</v>
      </c>
      <c r="T63" s="39">
        <f t="shared" si="5"/>
        <v>172</v>
      </c>
      <c r="U63" s="45"/>
      <c r="V63" s="45"/>
      <c r="W63" s="45"/>
      <c r="X63" s="45"/>
      <c r="Y63" s="45"/>
      <c r="Z63" s="45"/>
      <c r="AA63" s="45"/>
    </row>
    <row r="64" spans="1:27" ht="1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3"/>
      <c r="L64" s="3"/>
      <c r="M64" s="3"/>
      <c r="N64" s="4"/>
      <c r="O64" s="38">
        <f t="shared" si="0"/>
        <v>0.37</v>
      </c>
      <c r="P64" s="39">
        <f t="shared" si="1"/>
        <v>240.78048780487805</v>
      </c>
      <c r="Q64" s="39">
        <f t="shared" si="2"/>
        <v>119.94063820259159</v>
      </c>
      <c r="R64" s="39">
        <f t="shared" si="3"/>
        <v>237.36585365853657</v>
      </c>
      <c r="S64" s="39">
        <f t="shared" si="4"/>
        <v>126.56402141585976</v>
      </c>
      <c r="T64" s="39">
        <f t="shared" si="5"/>
        <v>172</v>
      </c>
      <c r="U64" s="45"/>
      <c r="V64" s="45"/>
      <c r="W64" s="45"/>
      <c r="X64" s="45"/>
      <c r="Y64" s="45"/>
      <c r="Z64" s="45"/>
      <c r="AA64" s="45"/>
    </row>
    <row r="65" spans="1:27" ht="13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3"/>
      <c r="L65" s="3"/>
      <c r="M65" s="3"/>
      <c r="N65" s="4"/>
      <c r="O65" s="38">
        <f t="shared" si="0"/>
        <v>0.36</v>
      </c>
      <c r="P65" s="39">
        <f t="shared" si="1"/>
        <v>241.29268292682929</v>
      </c>
      <c r="Q65" s="39">
        <f t="shared" si="2"/>
        <v>118.90685920489459</v>
      </c>
      <c r="R65" s="39">
        <f t="shared" si="3"/>
        <v>237.8780487804878</v>
      </c>
      <c r="S65" s="39">
        <f t="shared" si="4"/>
        <v>125.59870185789288</v>
      </c>
      <c r="T65" s="39">
        <f t="shared" si="5"/>
        <v>172</v>
      </c>
      <c r="U65" s="45"/>
      <c r="V65" s="45"/>
      <c r="W65" s="45"/>
      <c r="X65" s="45"/>
      <c r="Y65" s="45"/>
      <c r="Z65" s="45"/>
      <c r="AA65" s="45"/>
    </row>
    <row r="66" spans="1:27" ht="13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3"/>
      <c r="L66" s="3"/>
      <c r="M66" s="3"/>
      <c r="N66" s="4"/>
      <c r="O66" s="38">
        <f t="shared" ref="O66:O101" si="6">(101-(ROW()))/100</f>
        <v>0.35</v>
      </c>
      <c r="P66" s="39">
        <f t="shared" ref="P66:P101" si="7">nd($D$5,$E$5,$F$5,$G$5,$H$5,$I$5,$C$3+(ROW()/(1/0.3)-0.3)-(($C$6*$K$5)-$K$5+$D$6))</f>
        <v>241.80487804878049</v>
      </c>
      <c r="Q66" s="39">
        <f t="shared" ref="Q66:Q101" si="8">(($B$4/2)^2-(P66/2)^2)^0.5*2</f>
        <v>117.86178749626357</v>
      </c>
      <c r="R66" s="39">
        <f t="shared" ref="R66:R101" si="9">nd($D$13,$E$13,$F$13,$G$13,$H$13,$I$13,$C$11+(ROW()/(1/0.3)-0.3)-(($C$14*$K$13)-$K$13+$D$14))</f>
        <v>238.39024390243901</v>
      </c>
      <c r="S66" s="39">
        <f t="shared" ref="S66:S101" si="10">(($B$12/2)^2-(R66/2)^2)^0.5*2</f>
        <v>124.62380034381732</v>
      </c>
      <c r="T66" s="39">
        <f t="shared" ref="T66:T101" si="11">$B$40</f>
        <v>172</v>
      </c>
      <c r="U66" s="45"/>
      <c r="V66" s="45"/>
      <c r="W66" s="45"/>
      <c r="X66" s="45"/>
      <c r="Y66" s="45"/>
      <c r="Z66" s="45"/>
      <c r="AA66" s="45"/>
    </row>
    <row r="67" spans="1:27" ht="13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3"/>
      <c r="L67" s="3"/>
      <c r="M67" s="3"/>
      <c r="N67" s="4"/>
      <c r="O67" s="38">
        <f t="shared" si="6"/>
        <v>0.34</v>
      </c>
      <c r="P67" s="39">
        <f t="shared" si="7"/>
        <v>242.31707317073167</v>
      </c>
      <c r="Q67" s="39">
        <f t="shared" si="8"/>
        <v>116.80511996470992</v>
      </c>
      <c r="R67" s="39">
        <f t="shared" si="9"/>
        <v>238.90243902439025</v>
      </c>
      <c r="S67" s="39">
        <f t="shared" si="10"/>
        <v>123.63909021097453</v>
      </c>
      <c r="T67" s="39">
        <f t="shared" si="11"/>
        <v>172</v>
      </c>
      <c r="U67" s="45"/>
      <c r="V67" s="45"/>
      <c r="W67" s="45"/>
      <c r="X67" s="45"/>
      <c r="Y67" s="45"/>
      <c r="Z67" s="45"/>
      <c r="AA67" s="45"/>
    </row>
    <row r="68" spans="1:27" ht="13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3"/>
      <c r="L68" s="3"/>
      <c r="M68" s="3"/>
      <c r="N68" s="4"/>
      <c r="O68" s="38">
        <f t="shared" si="6"/>
        <v>0.33</v>
      </c>
      <c r="P68" s="39">
        <f t="shared" si="7"/>
        <v>242.82926829268291</v>
      </c>
      <c r="Q68" s="39">
        <f t="shared" si="8"/>
        <v>115.73653900320427</v>
      </c>
      <c r="R68" s="39">
        <f t="shared" si="9"/>
        <v>239.41463414634146</v>
      </c>
      <c r="S68" s="39">
        <f t="shared" si="10"/>
        <v>122.64433519968817</v>
      </c>
      <c r="T68" s="39">
        <f t="shared" si="11"/>
        <v>172</v>
      </c>
      <c r="U68" s="45"/>
      <c r="V68" s="45"/>
      <c r="W68" s="45"/>
      <c r="X68" s="45"/>
      <c r="Y68" s="45"/>
      <c r="Z68" s="45"/>
      <c r="AA68" s="45"/>
    </row>
    <row r="69" spans="1:27" ht="13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3"/>
      <c r="L69" s="3"/>
      <c r="M69" s="3"/>
      <c r="N69" s="4"/>
      <c r="O69" s="38">
        <f t="shared" si="6"/>
        <v>0.32</v>
      </c>
      <c r="P69" s="39">
        <f t="shared" si="7"/>
        <v>243.34146341463412</v>
      </c>
      <c r="Q69" s="39">
        <f t="shared" si="8"/>
        <v>114.65571151593053</v>
      </c>
      <c r="R69" s="39">
        <f t="shared" si="9"/>
        <v>239.92682926829269</v>
      </c>
      <c r="S69" s="39">
        <f t="shared" si="10"/>
        <v>121.63928887190819</v>
      </c>
      <c r="T69" s="39">
        <f t="shared" si="11"/>
        <v>172</v>
      </c>
      <c r="U69" s="45"/>
      <c r="V69" s="45"/>
      <c r="W69" s="45"/>
      <c r="X69" s="45"/>
      <c r="Y69" s="45"/>
      <c r="Z69" s="45"/>
      <c r="AA69" s="45"/>
    </row>
    <row r="70" spans="1:27" ht="13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3"/>
      <c r="L70" s="3"/>
      <c r="M70" s="3"/>
      <c r="N70" s="4"/>
      <c r="O70" s="38">
        <f t="shared" si="6"/>
        <v>0.31</v>
      </c>
      <c r="P70" s="39">
        <f t="shared" si="7"/>
        <v>243.85365853658536</v>
      </c>
      <c r="Q70" s="39">
        <f t="shared" si="8"/>
        <v>113.56228783501339</v>
      </c>
      <c r="R70" s="39">
        <f t="shared" si="9"/>
        <v>240.4390243902439</v>
      </c>
      <c r="S70" s="39">
        <f t="shared" si="10"/>
        <v>120.62369398367676</v>
      </c>
      <c r="T70" s="39">
        <f t="shared" si="11"/>
        <v>172</v>
      </c>
      <c r="U70" s="45"/>
      <c r="V70" s="45"/>
      <c r="W70" s="45"/>
      <c r="X70" s="45"/>
      <c r="Y70" s="45"/>
      <c r="Z70" s="45"/>
      <c r="AA70" s="45"/>
    </row>
    <row r="71" spans="1:27" ht="13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3"/>
      <c r="L71" s="3"/>
      <c r="M71" s="3"/>
      <c r="N71" s="4"/>
      <c r="O71" s="38">
        <f t="shared" si="6"/>
        <v>0.3</v>
      </c>
      <c r="P71" s="39">
        <f t="shared" si="7"/>
        <v>244.36585365853659</v>
      </c>
      <c r="Q71" s="39">
        <f t="shared" si="8"/>
        <v>112.45590053765376</v>
      </c>
      <c r="R71" s="39">
        <f t="shared" si="9"/>
        <v>240.95121951219514</v>
      </c>
      <c r="S71" s="39">
        <f t="shared" si="10"/>
        <v>119.59728180684523</v>
      </c>
      <c r="T71" s="39">
        <f t="shared" si="11"/>
        <v>172</v>
      </c>
      <c r="U71" s="45"/>
      <c r="V71" s="45"/>
      <c r="W71" s="45"/>
      <c r="X71" s="45"/>
      <c r="Y71" s="45"/>
      <c r="Z71" s="45"/>
      <c r="AA71" s="45"/>
    </row>
    <row r="72" spans="1:27" ht="13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3"/>
      <c r="L72" s="3"/>
      <c r="M72" s="3"/>
      <c r="N72" s="4"/>
      <c r="O72" s="38">
        <f t="shared" si="6"/>
        <v>0.28999999999999998</v>
      </c>
      <c r="P72" s="39">
        <f t="shared" si="7"/>
        <v>244.8780487804878</v>
      </c>
      <c r="Q72" s="39">
        <f t="shared" si="8"/>
        <v>111.33616315223477</v>
      </c>
      <c r="R72" s="39">
        <f t="shared" si="9"/>
        <v>241.46341463414635</v>
      </c>
      <c r="S72" s="39">
        <f t="shared" si="10"/>
        <v>118.55977139493109</v>
      </c>
      <c r="T72" s="39">
        <f t="shared" si="11"/>
        <v>172</v>
      </c>
      <c r="U72" s="45"/>
      <c r="V72" s="45"/>
      <c r="W72" s="45"/>
      <c r="X72" s="45"/>
      <c r="Y72" s="45"/>
      <c r="Z72" s="45"/>
      <c r="AA72" s="45"/>
    </row>
    <row r="73" spans="1:27" ht="13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3"/>
      <c r="L73" s="3"/>
      <c r="M73" s="3"/>
      <c r="N73" s="4"/>
      <c r="O73" s="38">
        <f t="shared" si="6"/>
        <v>0.28000000000000003</v>
      </c>
      <c r="P73" s="39">
        <f t="shared" si="7"/>
        <v>245.39024390243904</v>
      </c>
      <c r="Q73" s="39">
        <f t="shared" si="8"/>
        <v>110.20266874037797</v>
      </c>
      <c r="R73" s="39">
        <f t="shared" si="9"/>
        <v>241.97560975609758</v>
      </c>
      <c r="S73" s="39">
        <f t="shared" si="10"/>
        <v>117.51086878737971</v>
      </c>
      <c r="T73" s="39">
        <f t="shared" si="11"/>
        <v>172</v>
      </c>
      <c r="U73" s="45"/>
      <c r="V73" s="45"/>
      <c r="W73" s="45"/>
      <c r="X73" s="45"/>
      <c r="Y73" s="45"/>
      <c r="Z73" s="45"/>
      <c r="AA73" s="45"/>
    </row>
    <row r="74" spans="1:27" ht="13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3"/>
      <c r="L74" s="3"/>
      <c r="M74" s="3"/>
      <c r="O74" s="38">
        <f t="shared" si="6"/>
        <v>0.27</v>
      </c>
      <c r="P74" s="39">
        <f t="shared" si="7"/>
        <v>245.90243902439025</v>
      </c>
      <c r="Q74" s="39">
        <f t="shared" si="8"/>
        <v>109.05498834008483</v>
      </c>
      <c r="R74" s="39">
        <f t="shared" si="9"/>
        <v>242.48780487804876</v>
      </c>
      <c r="S74" s="39">
        <f t="shared" si="10"/>
        <v>116.45026614579012</v>
      </c>
      <c r="T74" s="39">
        <f t="shared" si="11"/>
        <v>172</v>
      </c>
      <c r="U74" s="45"/>
      <c r="V74" s="45"/>
      <c r="W74" s="45"/>
      <c r="X74" s="45"/>
      <c r="Y74" s="45"/>
      <c r="Z74" s="45"/>
      <c r="AA74" s="45"/>
    </row>
    <row r="75" spans="1:27" ht="13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3"/>
      <c r="L75" s="3"/>
      <c r="M75" s="3"/>
      <c r="O75" s="38">
        <f t="shared" si="6"/>
        <v>0.26</v>
      </c>
      <c r="P75" s="39">
        <f t="shared" si="7"/>
        <v>246.41463414634143</v>
      </c>
      <c r="Q75" s="39">
        <f t="shared" si="8"/>
        <v>107.89266925294186</v>
      </c>
      <c r="R75" s="39">
        <f t="shared" si="9"/>
        <v>242.99999999999997</v>
      </c>
      <c r="S75" s="39">
        <f t="shared" si="10"/>
        <v>115.37764081484772</v>
      </c>
      <c r="T75" s="39">
        <f t="shared" si="11"/>
        <v>172</v>
      </c>
      <c r="U75" s="45"/>
      <c r="V75" s="45"/>
      <c r="W75" s="45"/>
      <c r="X75" s="45"/>
      <c r="Y75" s="45"/>
      <c r="Z75" s="45"/>
      <c r="AA75" s="45"/>
    </row>
    <row r="76" spans="1:27" ht="13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3"/>
      <c r="L76" s="3"/>
      <c r="M76" s="3"/>
      <c r="O76" s="38">
        <f t="shared" si="6"/>
        <v>0.25</v>
      </c>
      <c r="P76" s="39">
        <f t="shared" si="7"/>
        <v>246.92682926829269</v>
      </c>
      <c r="Q76" s="39">
        <f t="shared" si="8"/>
        <v>106.71523315585002</v>
      </c>
      <c r="R76" s="39">
        <f t="shared" si="9"/>
        <v>243.51219512195121</v>
      </c>
      <c r="S76" s="39">
        <f t="shared" si="10"/>
        <v>114.29265429977886</v>
      </c>
      <c r="T76" s="39">
        <f t="shared" si="11"/>
        <v>172</v>
      </c>
      <c r="U76" s="45"/>
      <c r="V76" s="45"/>
      <c r="W76" s="45"/>
      <c r="X76" s="45"/>
      <c r="Y76" s="45"/>
      <c r="Z76" s="45"/>
      <c r="AA76" s="45"/>
    </row>
    <row r="77" spans="1:27" ht="13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3"/>
      <c r="L77" s="3"/>
      <c r="M77" s="3"/>
      <c r="O77" s="38">
        <f t="shared" si="6"/>
        <v>0.24</v>
      </c>
      <c r="P77" s="39">
        <f t="shared" si="7"/>
        <v>247.43902439024393</v>
      </c>
      <c r="Q77" s="39">
        <f t="shared" si="8"/>
        <v>105.52217401477412</v>
      </c>
      <c r="R77" s="39">
        <f t="shared" si="9"/>
        <v>244.02439024390245</v>
      </c>
      <c r="S77" s="39">
        <f t="shared" si="10"/>
        <v>113.19495115106331</v>
      </c>
      <c r="T77" s="39">
        <f t="shared" si="11"/>
        <v>172</v>
      </c>
      <c r="U77" s="45"/>
      <c r="V77" s="45"/>
      <c r="W77" s="45"/>
      <c r="X77" s="45"/>
      <c r="Y77" s="45"/>
      <c r="Z77" s="45"/>
      <c r="AA77" s="45"/>
    </row>
    <row r="78" spans="1:27" ht="13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3"/>
      <c r="L78" s="3"/>
      <c r="M78" s="3"/>
      <c r="O78" s="38">
        <f t="shared" si="6"/>
        <v>0.23</v>
      </c>
      <c r="P78" s="39">
        <f t="shared" si="7"/>
        <v>247.95121951219511</v>
      </c>
      <c r="Q78" s="39">
        <f t="shared" si="8"/>
        <v>104.31295577451172</v>
      </c>
      <c r="R78" s="39">
        <f t="shared" si="9"/>
        <v>244.53658536585365</v>
      </c>
      <c r="S78" s="39">
        <f t="shared" si="10"/>
        <v>112.08415774590347</v>
      </c>
      <c r="T78" s="39">
        <f t="shared" si="11"/>
        <v>172</v>
      </c>
      <c r="U78" s="45"/>
      <c r="V78" s="45"/>
      <c r="W78" s="45"/>
      <c r="X78" s="45"/>
      <c r="Y78" s="45"/>
      <c r="Z78" s="45"/>
      <c r="AA78" s="45"/>
    </row>
    <row r="79" spans="1:27" ht="13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3"/>
      <c r="L79" s="3"/>
      <c r="M79" s="3"/>
      <c r="O79" s="38">
        <f t="shared" si="6"/>
        <v>0.22</v>
      </c>
      <c r="P79" s="39">
        <f t="shared" si="7"/>
        <v>248.46341463414632</v>
      </c>
      <c r="Q79" s="39">
        <f t="shared" si="8"/>
        <v>103.0870097943494</v>
      </c>
      <c r="R79" s="39">
        <f t="shared" si="9"/>
        <v>245.04878048780486</v>
      </c>
      <c r="S79" s="39">
        <f t="shared" si="10"/>
        <v>110.95988095451267</v>
      </c>
      <c r="T79" s="39">
        <f t="shared" si="11"/>
        <v>172</v>
      </c>
      <c r="U79" s="45"/>
      <c r="V79" s="45"/>
      <c r="W79" s="45"/>
      <c r="X79" s="45"/>
      <c r="Y79" s="45"/>
      <c r="Z79" s="45"/>
      <c r="AA79" s="45"/>
    </row>
    <row r="80" spans="1:27" ht="13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3"/>
      <c r="L80" s="3"/>
      <c r="M80" s="3"/>
      <c r="O80" s="38">
        <f t="shared" si="6"/>
        <v>0.21</v>
      </c>
      <c r="P80" s="39">
        <f t="shared" si="7"/>
        <v>248.97560975609755</v>
      </c>
      <c r="Q80" s="39">
        <f t="shared" si="8"/>
        <v>101.84373199455833</v>
      </c>
      <c r="R80" s="39">
        <f t="shared" si="9"/>
        <v>245.5609756097561</v>
      </c>
      <c r="S80" s="39">
        <f t="shared" si="10"/>
        <v>109.82170667761801</v>
      </c>
      <c r="T80" s="39">
        <f t="shared" si="11"/>
        <v>172</v>
      </c>
      <c r="U80" s="45"/>
      <c r="V80" s="45"/>
      <c r="W80" s="45"/>
      <c r="X80" s="45"/>
      <c r="Y80" s="45"/>
      <c r="Z80" s="45"/>
      <c r="AA80" s="45"/>
    </row>
    <row r="81" spans="1:27" ht="13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3"/>
      <c r="L81" s="3"/>
      <c r="M81" s="3"/>
      <c r="O81" s="38">
        <f t="shared" si="6"/>
        <v>0.2</v>
      </c>
      <c r="P81" s="39">
        <f t="shared" si="7"/>
        <v>249.48780487804876</v>
      </c>
      <c r="Q81" s="39">
        <f t="shared" si="8"/>
        <v>100.58247967281713</v>
      </c>
      <c r="R81" s="39">
        <f t="shared" si="9"/>
        <v>246.07317073170728</v>
      </c>
      <c r="S81" s="39">
        <f t="shared" si="10"/>
        <v>108.66919823963016</v>
      </c>
      <c r="T81" s="39">
        <f t="shared" si="11"/>
        <v>172</v>
      </c>
      <c r="U81" s="45"/>
      <c r="V81" s="45"/>
      <c r="W81" s="45"/>
      <c r="X81" s="45"/>
      <c r="Y81" s="45"/>
      <c r="Z81" s="45"/>
      <c r="AA81" s="45"/>
    </row>
    <row r="82" spans="1:27" ht="13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3"/>
      <c r="L82" s="3"/>
      <c r="M82" s="3"/>
      <c r="O82" s="38">
        <f t="shared" si="6"/>
        <v>0.19</v>
      </c>
      <c r="P82" s="39">
        <f t="shared" si="7"/>
        <v>250</v>
      </c>
      <c r="Q82" s="39">
        <f t="shared" si="8"/>
        <v>99.302567942626737</v>
      </c>
      <c r="R82" s="39">
        <f t="shared" si="9"/>
        <v>246.58536585365854</v>
      </c>
      <c r="S82" s="39">
        <f t="shared" si="10"/>
        <v>107.5018946196641</v>
      </c>
      <c r="T82" s="39">
        <f t="shared" si="11"/>
        <v>172</v>
      </c>
      <c r="U82" s="45"/>
      <c r="V82" s="45"/>
      <c r="W82" s="45"/>
      <c r="X82" s="45"/>
      <c r="Y82" s="45"/>
      <c r="Z82" s="45"/>
      <c r="AA82" s="45"/>
    </row>
    <row r="83" spans="1:27" ht="13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O83" s="38">
        <f t="shared" si="6"/>
        <v>0.18</v>
      </c>
      <c r="P83" s="39">
        <f t="shared" si="7"/>
        <v>250</v>
      </c>
      <c r="Q83" s="39">
        <f t="shared" si="8"/>
        <v>99.302567942626737</v>
      </c>
      <c r="R83" s="39">
        <f t="shared" si="9"/>
        <v>247.09756097560972</v>
      </c>
      <c r="S83" s="39">
        <f t="shared" si="10"/>
        <v>106.31930849993728</v>
      </c>
      <c r="T83" s="39">
        <f t="shared" si="11"/>
        <v>172</v>
      </c>
      <c r="U83" s="45"/>
      <c r="V83" s="45"/>
      <c r="W83" s="45"/>
      <c r="X83" s="45"/>
      <c r="Y83" s="45"/>
      <c r="Z83" s="45"/>
      <c r="AA83" s="45"/>
    </row>
    <row r="84" spans="1:27" ht="13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O84" s="38">
        <f t="shared" si="6"/>
        <v>0.17</v>
      </c>
      <c r="P84" s="39">
        <f t="shared" si="7"/>
        <v>250</v>
      </c>
      <c r="Q84" s="39">
        <f t="shared" si="8"/>
        <v>99.302567942626737</v>
      </c>
      <c r="R84" s="39">
        <f t="shared" si="9"/>
        <v>247.60975609756096</v>
      </c>
      <c r="S84" s="39">
        <f t="shared" si="10"/>
        <v>105.12092410793566</v>
      </c>
      <c r="T84" s="39">
        <f t="shared" si="11"/>
        <v>172</v>
      </c>
      <c r="U84" s="45"/>
      <c r="V84" s="45"/>
      <c r="W84" s="45"/>
      <c r="X84" s="45"/>
      <c r="Y84" s="45"/>
      <c r="Z84" s="45"/>
      <c r="AA84" s="45"/>
    </row>
    <row r="85" spans="1:27" ht="13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O85" s="38">
        <f t="shared" si="6"/>
        <v>0.16</v>
      </c>
      <c r="P85" s="39">
        <f t="shared" si="7"/>
        <v>250</v>
      </c>
      <c r="Q85" s="39">
        <f t="shared" si="8"/>
        <v>99.302567942626737</v>
      </c>
      <c r="R85" s="39">
        <f t="shared" si="9"/>
        <v>248.12195121951223</v>
      </c>
      <c r="S85" s="39">
        <f t="shared" si="10"/>
        <v>103.90619482505362</v>
      </c>
      <c r="T85" s="39">
        <f t="shared" si="11"/>
        <v>172</v>
      </c>
      <c r="U85" s="45"/>
      <c r="V85" s="45"/>
      <c r="W85" s="45"/>
      <c r="X85" s="45"/>
      <c r="Y85" s="45"/>
      <c r="Z85" s="45"/>
      <c r="AA85" s="45"/>
    </row>
    <row r="86" spans="1:27" ht="13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O86" s="38">
        <f t="shared" si="6"/>
        <v>0.15</v>
      </c>
      <c r="P86" s="39">
        <f t="shared" si="7"/>
        <v>250</v>
      </c>
      <c r="Q86" s="39">
        <f t="shared" si="8"/>
        <v>99.302567942626737</v>
      </c>
      <c r="R86" s="39">
        <f t="shared" si="9"/>
        <v>248.63414634146341</v>
      </c>
      <c r="S86" s="39">
        <f t="shared" si="10"/>
        <v>102.67454053002507</v>
      </c>
      <c r="T86" s="39">
        <f t="shared" si="11"/>
        <v>172</v>
      </c>
      <c r="U86" s="45"/>
      <c r="V86" s="45"/>
      <c r="W86" s="45"/>
      <c r="X86" s="45"/>
      <c r="Y86" s="45"/>
      <c r="Z86" s="45"/>
      <c r="AA86" s="45"/>
    </row>
    <row r="87" spans="1:27" ht="13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O87" s="38">
        <f t="shared" si="6"/>
        <v>0.14000000000000001</v>
      </c>
      <c r="P87" s="39">
        <f t="shared" si="7"/>
        <v>250</v>
      </c>
      <c r="Q87" s="39">
        <f t="shared" si="8"/>
        <v>99.302567942626737</v>
      </c>
      <c r="R87" s="39">
        <f t="shared" si="9"/>
        <v>249.14634146341461</v>
      </c>
      <c r="S87" s="39">
        <f t="shared" si="10"/>
        <v>101.42534464026043</v>
      </c>
      <c r="T87" s="39">
        <f t="shared" si="11"/>
        <v>172</v>
      </c>
      <c r="U87" s="45"/>
      <c r="V87" s="45"/>
      <c r="W87" s="45"/>
      <c r="X87" s="45"/>
      <c r="Y87" s="45"/>
      <c r="Z87" s="45"/>
      <c r="AA87" s="45"/>
    </row>
    <row r="88" spans="1:27" ht="13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O88" s="38">
        <f t="shared" si="6"/>
        <v>0.13</v>
      </c>
      <c r="P88" s="39">
        <f t="shared" si="7"/>
        <v>250</v>
      </c>
      <c r="Q88" s="39">
        <f t="shared" si="8"/>
        <v>99.302567942626737</v>
      </c>
      <c r="R88" s="39">
        <f t="shared" si="9"/>
        <v>249.65853658536585</v>
      </c>
      <c r="S88" s="39">
        <f t="shared" si="10"/>
        <v>100.15795080797901</v>
      </c>
      <c r="T88" s="39">
        <f t="shared" si="11"/>
        <v>172</v>
      </c>
      <c r="U88" s="45"/>
      <c r="V88" s="45"/>
      <c r="W88" s="45"/>
      <c r="X88" s="45"/>
      <c r="Y88" s="45"/>
      <c r="Z88" s="45"/>
      <c r="AA88" s="45"/>
    </row>
    <row r="89" spans="1:27" ht="13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O89" s="38">
        <f t="shared" si="6"/>
        <v>0.12</v>
      </c>
      <c r="P89" s="39">
        <f t="shared" si="7"/>
        <v>250</v>
      </c>
      <c r="Q89" s="39">
        <f t="shared" si="8"/>
        <v>99.302567942626737</v>
      </c>
      <c r="R89" s="39">
        <f t="shared" si="9"/>
        <v>250</v>
      </c>
      <c r="S89" s="39">
        <f t="shared" si="10"/>
        <v>99.302567942626737</v>
      </c>
      <c r="T89" s="39">
        <f t="shared" si="11"/>
        <v>172</v>
      </c>
      <c r="U89" s="45"/>
      <c r="V89" s="45"/>
      <c r="W89" s="45"/>
      <c r="X89" s="45"/>
      <c r="Y89" s="45"/>
      <c r="Z89" s="45"/>
      <c r="AA89" s="45"/>
    </row>
    <row r="90" spans="1:27" ht="13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O90" s="38">
        <f t="shared" si="6"/>
        <v>0.11</v>
      </c>
      <c r="P90" s="39">
        <f t="shared" si="7"/>
        <v>250</v>
      </c>
      <c r="Q90" s="39">
        <f t="shared" si="8"/>
        <v>99.302567942626737</v>
      </c>
      <c r="R90" s="39">
        <f t="shared" si="9"/>
        <v>250</v>
      </c>
      <c r="S90" s="39">
        <f t="shared" si="10"/>
        <v>99.302567942626737</v>
      </c>
      <c r="T90" s="39">
        <f t="shared" si="11"/>
        <v>172</v>
      </c>
      <c r="U90" s="45"/>
      <c r="V90" s="45"/>
      <c r="W90" s="45"/>
      <c r="X90" s="45"/>
      <c r="Y90" s="45"/>
      <c r="Z90" s="45"/>
      <c r="AA90" s="45"/>
    </row>
    <row r="91" spans="1:27" ht="13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O91" s="38">
        <f t="shared" si="6"/>
        <v>0.1</v>
      </c>
      <c r="P91" s="39">
        <f t="shared" si="7"/>
        <v>250</v>
      </c>
      <c r="Q91" s="39">
        <f t="shared" si="8"/>
        <v>99.302567942626737</v>
      </c>
      <c r="R91" s="39">
        <f t="shared" si="9"/>
        <v>250</v>
      </c>
      <c r="S91" s="39">
        <f t="shared" si="10"/>
        <v>99.302567942626737</v>
      </c>
      <c r="T91" s="39">
        <f t="shared" si="11"/>
        <v>172</v>
      </c>
      <c r="U91" s="45"/>
      <c r="V91" s="45"/>
      <c r="W91" s="45"/>
      <c r="X91" s="45"/>
      <c r="Y91" s="45"/>
      <c r="Z91" s="45"/>
      <c r="AA91" s="45"/>
    </row>
    <row r="92" spans="1:27" ht="13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O92" s="38">
        <f t="shared" si="6"/>
        <v>0.09</v>
      </c>
      <c r="P92" s="39">
        <f t="shared" si="7"/>
        <v>250</v>
      </c>
      <c r="Q92" s="39">
        <f t="shared" si="8"/>
        <v>99.302567942626737</v>
      </c>
      <c r="R92" s="39">
        <f t="shared" si="9"/>
        <v>250</v>
      </c>
      <c r="S92" s="39">
        <f t="shared" si="10"/>
        <v>99.302567942626737</v>
      </c>
      <c r="T92" s="39">
        <f t="shared" si="11"/>
        <v>172</v>
      </c>
      <c r="U92" s="45"/>
      <c r="V92" s="45"/>
      <c r="W92" s="45"/>
      <c r="X92" s="45"/>
      <c r="Y92" s="45"/>
      <c r="Z92" s="45"/>
      <c r="AA92" s="45"/>
    </row>
    <row r="93" spans="1:27" ht="13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O93" s="38">
        <f t="shared" si="6"/>
        <v>0.08</v>
      </c>
      <c r="P93" s="39">
        <f t="shared" si="7"/>
        <v>250</v>
      </c>
      <c r="Q93" s="39">
        <f t="shared" si="8"/>
        <v>99.302567942626737</v>
      </c>
      <c r="R93" s="39">
        <f t="shared" si="9"/>
        <v>250</v>
      </c>
      <c r="S93" s="39">
        <f t="shared" si="10"/>
        <v>99.302567942626737</v>
      </c>
      <c r="T93" s="39">
        <f t="shared" si="11"/>
        <v>172</v>
      </c>
      <c r="U93" s="45"/>
      <c r="V93" s="45"/>
      <c r="W93" s="45"/>
      <c r="X93" s="45"/>
      <c r="Y93" s="45"/>
      <c r="Z93" s="45"/>
      <c r="AA93" s="45"/>
    </row>
    <row r="94" spans="1:27" ht="13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O94" s="38">
        <f t="shared" si="6"/>
        <v>7.0000000000000007E-2</v>
      </c>
      <c r="P94" s="39">
        <f t="shared" si="7"/>
        <v>250</v>
      </c>
      <c r="Q94" s="39">
        <f t="shared" si="8"/>
        <v>99.302567942626737</v>
      </c>
      <c r="R94" s="39">
        <f t="shared" si="9"/>
        <v>250</v>
      </c>
      <c r="S94" s="39">
        <f t="shared" si="10"/>
        <v>99.302567942626737</v>
      </c>
      <c r="T94" s="39">
        <f t="shared" si="11"/>
        <v>172</v>
      </c>
      <c r="U94" s="45"/>
      <c r="V94" s="45"/>
      <c r="W94" s="45"/>
      <c r="X94" s="45"/>
      <c r="Y94" s="45"/>
      <c r="Z94" s="45"/>
      <c r="AA94" s="45"/>
    </row>
    <row r="95" spans="1:27" ht="13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O95" s="38">
        <f t="shared" si="6"/>
        <v>0.06</v>
      </c>
      <c r="P95" s="39">
        <f t="shared" si="7"/>
        <v>250</v>
      </c>
      <c r="Q95" s="39">
        <f t="shared" si="8"/>
        <v>99.302567942626737</v>
      </c>
      <c r="R95" s="39">
        <f t="shared" si="9"/>
        <v>250</v>
      </c>
      <c r="S95" s="39">
        <f t="shared" si="10"/>
        <v>99.302567942626737</v>
      </c>
      <c r="T95" s="39">
        <f t="shared" si="11"/>
        <v>172</v>
      </c>
      <c r="U95" s="45"/>
      <c r="V95" s="45"/>
      <c r="W95" s="45"/>
      <c r="X95" s="45"/>
      <c r="Y95" s="45"/>
      <c r="Z95" s="45"/>
      <c r="AA95" s="45"/>
    </row>
    <row r="96" spans="1:27" ht="13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O96" s="38">
        <f t="shared" si="6"/>
        <v>0.05</v>
      </c>
      <c r="P96" s="39">
        <f t="shared" si="7"/>
        <v>250</v>
      </c>
      <c r="Q96" s="39">
        <f t="shared" si="8"/>
        <v>99.302567942626737</v>
      </c>
      <c r="R96" s="39">
        <f t="shared" si="9"/>
        <v>250</v>
      </c>
      <c r="S96" s="39">
        <f t="shared" si="10"/>
        <v>99.302567942626737</v>
      </c>
      <c r="T96" s="39">
        <f t="shared" si="11"/>
        <v>172</v>
      </c>
      <c r="U96" s="45"/>
      <c r="V96" s="45"/>
      <c r="W96" s="45"/>
      <c r="X96" s="45"/>
      <c r="Y96" s="45"/>
      <c r="Z96" s="45"/>
      <c r="AA96" s="45"/>
    </row>
    <row r="97" spans="1:27" ht="13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O97" s="38">
        <f t="shared" si="6"/>
        <v>0.04</v>
      </c>
      <c r="P97" s="39">
        <f t="shared" si="7"/>
        <v>250</v>
      </c>
      <c r="Q97" s="39">
        <f t="shared" si="8"/>
        <v>99.302567942626737</v>
      </c>
      <c r="R97" s="39">
        <f t="shared" si="9"/>
        <v>250</v>
      </c>
      <c r="S97" s="39">
        <f t="shared" si="10"/>
        <v>99.302567942626737</v>
      </c>
      <c r="T97" s="39">
        <f t="shared" si="11"/>
        <v>172</v>
      </c>
      <c r="U97" s="45"/>
      <c r="V97" s="45"/>
      <c r="W97" s="45"/>
      <c r="X97" s="45"/>
      <c r="Y97" s="45"/>
      <c r="Z97" s="45"/>
      <c r="AA97" s="45"/>
    </row>
    <row r="98" spans="1:27" ht="13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O98" s="38">
        <f t="shared" si="6"/>
        <v>0.03</v>
      </c>
      <c r="P98" s="39">
        <f t="shared" si="7"/>
        <v>250</v>
      </c>
      <c r="Q98" s="39">
        <f t="shared" si="8"/>
        <v>99.302567942626737</v>
      </c>
      <c r="R98" s="39">
        <f t="shared" si="9"/>
        <v>250</v>
      </c>
      <c r="S98" s="39">
        <f t="shared" si="10"/>
        <v>99.302567942626737</v>
      </c>
      <c r="T98" s="39">
        <f t="shared" si="11"/>
        <v>172</v>
      </c>
      <c r="U98" s="45"/>
      <c r="V98" s="45"/>
      <c r="W98" s="45"/>
      <c r="X98" s="45"/>
      <c r="Y98" s="45"/>
      <c r="Z98" s="45"/>
      <c r="AA98" s="45"/>
    </row>
    <row r="99" spans="1:27" ht="13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O99" s="38">
        <f t="shared" si="6"/>
        <v>0.02</v>
      </c>
      <c r="P99" s="39">
        <f t="shared" si="7"/>
        <v>250</v>
      </c>
      <c r="Q99" s="39">
        <f t="shared" si="8"/>
        <v>99.302567942626737</v>
      </c>
      <c r="R99" s="39">
        <f t="shared" si="9"/>
        <v>250</v>
      </c>
      <c r="S99" s="39">
        <f t="shared" si="10"/>
        <v>99.302567942626737</v>
      </c>
      <c r="T99" s="39">
        <f t="shared" si="11"/>
        <v>172</v>
      </c>
      <c r="U99" s="45"/>
      <c r="V99" s="45"/>
      <c r="W99" s="45"/>
      <c r="X99" s="45"/>
      <c r="Y99" s="45"/>
      <c r="Z99" s="45"/>
      <c r="AA99" s="45"/>
    </row>
    <row r="100" spans="1:27" ht="1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O100" s="38">
        <f t="shared" si="6"/>
        <v>0.01</v>
      </c>
      <c r="P100" s="39">
        <f t="shared" si="7"/>
        <v>250</v>
      </c>
      <c r="Q100" s="39">
        <f t="shared" si="8"/>
        <v>99.302567942626737</v>
      </c>
      <c r="R100" s="39">
        <f t="shared" si="9"/>
        <v>250</v>
      </c>
      <c r="S100" s="39">
        <f t="shared" si="10"/>
        <v>99.302567942626737</v>
      </c>
      <c r="T100" s="39">
        <f t="shared" si="11"/>
        <v>172</v>
      </c>
      <c r="U100" s="45"/>
      <c r="V100" s="45"/>
      <c r="W100" s="45"/>
      <c r="X100" s="45"/>
      <c r="Y100" s="45"/>
      <c r="Z100" s="45"/>
      <c r="AA100" s="45"/>
    </row>
    <row r="101" spans="1:27" ht="1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O101" s="38">
        <f t="shared" si="6"/>
        <v>0</v>
      </c>
      <c r="P101" s="39">
        <f t="shared" si="7"/>
        <v>250</v>
      </c>
      <c r="Q101" s="39">
        <f t="shared" si="8"/>
        <v>99.302567942626737</v>
      </c>
      <c r="R101" s="39">
        <f t="shared" si="9"/>
        <v>250</v>
      </c>
      <c r="S101" s="39">
        <f t="shared" si="10"/>
        <v>99.302567942626737</v>
      </c>
      <c r="T101" s="39">
        <f t="shared" si="11"/>
        <v>172</v>
      </c>
      <c r="U101" s="45"/>
      <c r="V101" s="45"/>
      <c r="W101" s="45"/>
      <c r="X101" s="45"/>
      <c r="Y101" s="45"/>
      <c r="Z101" s="45"/>
      <c r="AA101" s="45"/>
    </row>
    <row r="102" spans="1:27" ht="1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</row>
    <row r="103" spans="1:27" ht="1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27" ht="1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27" ht="1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27" ht="1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27" ht="1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27" ht="1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27" ht="1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27" ht="1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27" ht="1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27" ht="13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3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3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3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3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3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3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3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3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3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3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3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3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3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3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3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3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3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3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3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3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3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3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3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3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3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3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3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3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3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3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3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3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3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3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3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3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</sheetData>
  <sheetProtection sheet="1" objects="1" scenarios="1" selectLockedCells="1"/>
  <sortState ref="O1:O31">
    <sortCondition ref="O1"/>
  </sortState>
  <dataValidations count="2">
    <dataValidation type="list" allowBlank="1" showErrorMessage="1" sqref="B6" xr:uid="{00000000-0002-0000-0000-000000000000}">
      <formula1>Clip_1</formula1>
    </dataValidation>
    <dataValidation type="list" allowBlank="1" showErrorMessage="1" sqref="B14" xr:uid="{00000000-0002-0000-0000-000001000000}">
      <formula1>Clip_2</formula1>
    </dataValidation>
  </dataValidations>
  <pageMargins left="0.70866141732283472" right="0.70866141732283472" top="0.78740157480314965" bottom="0.78740157480314965" header="0.31496062992125984" footer="0.31496062992125984"/>
  <pageSetup paperSize="9" scale="87" fitToHeight="0" orientation="landscape" r:id="rId1"/>
  <headerFooter>
    <oddHeader xml:space="preserve">&amp;C&amp;"Arial,Fett"&amp;18Dellorto VHSH 30 CS&amp;"Arial,Standard"&amp;10 </oddHeader>
    <oddFooter xml:space="preserve">&amp;C
&amp;G&amp;R
       </oddFooter>
  </headerFooter>
  <drawing r:id="rId2"/>
  <legacyDrawing r:id="rId3"/>
  <legacyDrawingHF r:id="rId4"/>
  <oleObjects>
    <mc:AlternateContent xmlns:mc="http://schemas.openxmlformats.org/markup-compatibility/2006">
      <mc:Choice Requires="x14">
        <oleObject progId="PictPub.Image.8" shapeId="3086" r:id="rId5">
          <objectPr defaultSize="0" autoPict="0" r:id="rId6">
            <anchor moveWithCells="1">
              <from>
                <xdr:col>0</xdr:col>
                <xdr:colOff>552450</xdr:colOff>
                <xdr:row>35</xdr:row>
                <xdr:rowOff>12700</xdr:rowOff>
              </from>
              <to>
                <xdr:col>0</xdr:col>
                <xdr:colOff>831850</xdr:colOff>
                <xdr:row>36</xdr:row>
                <xdr:rowOff>88900</xdr:rowOff>
              </to>
            </anchor>
          </objectPr>
        </oleObject>
      </mc:Choice>
      <mc:Fallback>
        <oleObject progId="PictPub.Image.8" shapeId="3086" r:id="rId5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7" name="Scroll Bar 2">
              <controlPr locked="0" defaultSize="0" print="0" autoPict="0">
                <anchor>
                  <from>
                    <xdr:col>0</xdr:col>
                    <xdr:colOff>76200</xdr:colOff>
                    <xdr:row>23</xdr:row>
                    <xdr:rowOff>0</xdr:rowOff>
                  </from>
                  <to>
                    <xdr:col>0</xdr:col>
                    <xdr:colOff>241300</xdr:colOff>
                    <xdr:row>29</xdr:row>
                    <xdr:rowOff>88900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ErrorMessage="1" xr:uid="{00000000-0002-0000-0000-000002000000}">
          <x14:formula1>
            <xm:f>Nadelgeometrie!$B$4:$B$116</xm:f>
          </x14:formula1>
          <xm:sqref>B5 B13</xm:sqref>
        </x14:dataValidation>
        <x14:dataValidation type="list" allowBlank="1" showErrorMessage="1" xr:uid="{00000000-0002-0000-0000-000003000000}">
          <x14:formula1>
            <xm:f>Nadelgeometrie!$L$3:$M$3</xm:f>
          </x14:formula1>
          <xm:sqref>B11 B3</xm:sqref>
        </x14:dataValidation>
        <x14:dataValidation type="list" allowBlank="1" showErrorMessage="1" xr:uid="{00000000-0002-0000-0000-000004000000}">
          <x14:formula1>
            <xm:f>Nadelgeometrie!$O$54:$O$72</xm:f>
          </x14:formula1>
          <xm:sqref>B4 B12</xm:sqref>
        </x14:dataValidation>
        <x14:dataValidation type="list" allowBlank="1" showInputMessage="1" showErrorMessage="1" xr:uid="{00000000-0002-0000-0000-000005000000}">
          <x14:formula1>
            <xm:f>Nadelgeometrie!$V$4:$V$89</xm:f>
          </x14:formula1>
          <xm:sqref>B40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10"/>
  <dimension ref="B2:V117"/>
  <sheetViews>
    <sheetView showGridLines="0" showRowColHeaders="0" zoomScaleNormal="100" workbookViewId="0">
      <selection activeCell="D37" sqref="D37"/>
    </sheetView>
  </sheetViews>
  <sheetFormatPr baseColWidth="10" defaultColWidth="9.1796875" defaultRowHeight="12.5" x14ac:dyDescent="0.25"/>
  <cols>
    <col min="1" max="1" width="9.1796875" customWidth="1"/>
    <col min="2" max="2" width="6.453125" customWidth="1"/>
    <col min="3" max="3" width="8.26953125" customWidth="1"/>
    <col min="4" max="4" width="16.26953125" customWidth="1"/>
    <col min="5" max="5" width="11.1796875" customWidth="1"/>
    <col min="6" max="6" width="11.7265625" customWidth="1"/>
    <col min="7" max="7" width="14.7265625" customWidth="1"/>
    <col min="8" max="8" width="11.81640625" customWidth="1"/>
    <col min="9" max="9" width="14.7265625" customWidth="1"/>
    <col min="10" max="10" width="17.26953125" customWidth="1"/>
    <col min="12" max="12" width="8.453125" customWidth="1"/>
    <col min="15" max="15" width="18.7265625" customWidth="1"/>
    <col min="19" max="19" width="14.453125" customWidth="1"/>
    <col min="22" max="22" width="18" customWidth="1"/>
  </cols>
  <sheetData>
    <row r="2" spans="2:22" ht="15" customHeight="1" thickBot="1" x14ac:dyDescent="0.3"/>
    <row r="3" spans="2:22" ht="28.5" customHeight="1" thickTop="1" thickBot="1" x14ac:dyDescent="0.35">
      <c r="B3" s="61" t="s">
        <v>113</v>
      </c>
      <c r="C3" s="62" t="s">
        <v>129</v>
      </c>
      <c r="D3" s="62" t="s">
        <v>127</v>
      </c>
      <c r="E3" s="62" t="s">
        <v>114</v>
      </c>
      <c r="F3" s="62" t="s">
        <v>115</v>
      </c>
      <c r="G3" s="62" t="s">
        <v>116</v>
      </c>
      <c r="H3" s="62" t="s">
        <v>117</v>
      </c>
      <c r="I3" s="62" t="s">
        <v>118</v>
      </c>
      <c r="J3" s="62" t="s">
        <v>119</v>
      </c>
      <c r="K3" s="62" t="s">
        <v>128</v>
      </c>
      <c r="L3" s="62" t="s">
        <v>120</v>
      </c>
      <c r="M3" s="63" t="s">
        <v>121</v>
      </c>
      <c r="V3" s="49" t="s">
        <v>130</v>
      </c>
    </row>
    <row r="4" spans="2:22" ht="13.5" thickTop="1" x14ac:dyDescent="0.25">
      <c r="B4" s="65" t="s">
        <v>0</v>
      </c>
      <c r="C4" s="66">
        <v>4</v>
      </c>
      <c r="D4" s="67">
        <v>68</v>
      </c>
      <c r="E4" s="67">
        <v>2.46</v>
      </c>
      <c r="F4" s="67">
        <v>1.4</v>
      </c>
      <c r="G4" s="67">
        <v>40</v>
      </c>
      <c r="H4" s="67"/>
      <c r="I4" s="67"/>
      <c r="J4" s="66"/>
      <c r="K4" s="66">
        <v>1.2</v>
      </c>
      <c r="L4" s="66">
        <v>11.5</v>
      </c>
      <c r="M4" s="68">
        <f>L4-2</f>
        <v>9.5</v>
      </c>
      <c r="V4" s="46">
        <v>130</v>
      </c>
    </row>
    <row r="5" spans="2:22" ht="13" x14ac:dyDescent="0.25">
      <c r="B5" s="69" t="s">
        <v>1</v>
      </c>
      <c r="C5" s="70">
        <v>4</v>
      </c>
      <c r="D5" s="71">
        <v>68</v>
      </c>
      <c r="E5" s="71">
        <v>2.5</v>
      </c>
      <c r="F5" s="71">
        <v>1.8</v>
      </c>
      <c r="G5" s="71">
        <v>40</v>
      </c>
      <c r="H5" s="71"/>
      <c r="I5" s="71"/>
      <c r="J5" s="70"/>
      <c r="K5" s="70">
        <v>1.2</v>
      </c>
      <c r="L5" s="70">
        <v>11.5</v>
      </c>
      <c r="M5" s="72">
        <f t="shared" ref="M5:M68" si="0">L5-2</f>
        <v>9.5</v>
      </c>
      <c r="V5" s="47">
        <v>131</v>
      </c>
    </row>
    <row r="6" spans="2:22" ht="13" x14ac:dyDescent="0.25">
      <c r="B6" s="73" t="s">
        <v>2</v>
      </c>
      <c r="C6" s="74">
        <v>4</v>
      </c>
      <c r="D6" s="75">
        <v>68</v>
      </c>
      <c r="E6" s="75">
        <v>2.5</v>
      </c>
      <c r="F6" s="75">
        <v>1.4</v>
      </c>
      <c r="G6" s="75">
        <v>34</v>
      </c>
      <c r="H6" s="76"/>
      <c r="I6" s="76"/>
      <c r="J6" s="77"/>
      <c r="K6" s="77">
        <v>1.2</v>
      </c>
      <c r="L6" s="77">
        <v>11.5</v>
      </c>
      <c r="M6" s="78">
        <f t="shared" si="0"/>
        <v>9.5</v>
      </c>
      <c r="V6" s="47">
        <v>132</v>
      </c>
    </row>
    <row r="7" spans="2:22" ht="13" x14ac:dyDescent="0.25">
      <c r="B7" s="69" t="s">
        <v>3</v>
      </c>
      <c r="C7" s="70">
        <v>4</v>
      </c>
      <c r="D7" s="71">
        <v>68</v>
      </c>
      <c r="E7" s="71">
        <v>2.5</v>
      </c>
      <c r="F7" s="71">
        <v>1.4</v>
      </c>
      <c r="G7" s="71">
        <v>38</v>
      </c>
      <c r="H7" s="71"/>
      <c r="I7" s="71"/>
      <c r="J7" s="70"/>
      <c r="K7" s="70">
        <v>1.2</v>
      </c>
      <c r="L7" s="70">
        <v>11.5</v>
      </c>
      <c r="M7" s="72">
        <f t="shared" si="0"/>
        <v>9.5</v>
      </c>
      <c r="V7" s="47">
        <v>133</v>
      </c>
    </row>
    <row r="8" spans="2:22" ht="13.5" thickBot="1" x14ac:dyDescent="0.3">
      <c r="B8" s="79" t="s">
        <v>4</v>
      </c>
      <c r="C8" s="77">
        <v>4</v>
      </c>
      <c r="D8" s="76">
        <v>68</v>
      </c>
      <c r="E8" s="76">
        <v>2.5</v>
      </c>
      <c r="F8" s="76">
        <v>1.4</v>
      </c>
      <c r="G8" s="76">
        <v>40</v>
      </c>
      <c r="H8" s="76"/>
      <c r="I8" s="76"/>
      <c r="J8" s="77"/>
      <c r="K8" s="77">
        <v>1.2</v>
      </c>
      <c r="L8" s="77">
        <v>11.5</v>
      </c>
      <c r="M8" s="78">
        <f t="shared" si="0"/>
        <v>9.5</v>
      </c>
      <c r="V8" s="47">
        <v>134</v>
      </c>
    </row>
    <row r="9" spans="2:22" ht="12.75" customHeight="1" thickTop="1" thickBot="1" x14ac:dyDescent="0.3">
      <c r="B9" s="69" t="s">
        <v>5</v>
      </c>
      <c r="C9" s="70">
        <v>4</v>
      </c>
      <c r="D9" s="71">
        <v>68</v>
      </c>
      <c r="E9" s="71">
        <v>2.5</v>
      </c>
      <c r="F9" s="71">
        <v>1.4</v>
      </c>
      <c r="G9" s="71">
        <v>42</v>
      </c>
      <c r="H9" s="71"/>
      <c r="I9" s="71"/>
      <c r="J9" s="70"/>
      <c r="K9" s="70">
        <v>1.2</v>
      </c>
      <c r="L9" s="70">
        <v>11.5</v>
      </c>
      <c r="M9" s="72">
        <f t="shared" si="0"/>
        <v>9.5</v>
      </c>
      <c r="S9" s="10" t="s">
        <v>126</v>
      </c>
      <c r="V9" s="47">
        <v>135</v>
      </c>
    </row>
    <row r="10" spans="2:22" ht="13.5" thickTop="1" x14ac:dyDescent="0.25">
      <c r="B10" s="79" t="s">
        <v>6</v>
      </c>
      <c r="C10" s="77">
        <v>4</v>
      </c>
      <c r="D10" s="76">
        <v>68</v>
      </c>
      <c r="E10" s="76">
        <v>2.5</v>
      </c>
      <c r="F10" s="76">
        <v>1.8</v>
      </c>
      <c r="G10" s="76">
        <v>38</v>
      </c>
      <c r="H10" s="76"/>
      <c r="I10" s="76"/>
      <c r="J10" s="77"/>
      <c r="K10" s="77">
        <v>1.2</v>
      </c>
      <c r="L10" s="77">
        <v>11.5</v>
      </c>
      <c r="M10" s="78">
        <f t="shared" si="0"/>
        <v>9.5</v>
      </c>
      <c r="S10" s="11">
        <v>1</v>
      </c>
      <c r="V10" s="47">
        <v>136</v>
      </c>
    </row>
    <row r="11" spans="2:22" ht="13" x14ac:dyDescent="0.25">
      <c r="B11" s="69" t="s">
        <v>7</v>
      </c>
      <c r="C11" s="70">
        <v>4</v>
      </c>
      <c r="D11" s="71">
        <v>68</v>
      </c>
      <c r="E11" s="71">
        <v>2.5</v>
      </c>
      <c r="F11" s="71">
        <v>1.8</v>
      </c>
      <c r="G11" s="71">
        <v>42</v>
      </c>
      <c r="H11" s="71"/>
      <c r="I11" s="71"/>
      <c r="J11" s="70"/>
      <c r="K11" s="70">
        <v>1.2</v>
      </c>
      <c r="L11" s="70">
        <v>11.5</v>
      </c>
      <c r="M11" s="72">
        <f t="shared" si="0"/>
        <v>9.5</v>
      </c>
      <c r="S11" s="7">
        <v>1.5</v>
      </c>
      <c r="V11" s="47">
        <v>137</v>
      </c>
    </row>
    <row r="12" spans="2:22" ht="13" x14ac:dyDescent="0.25">
      <c r="B12" s="79" t="s">
        <v>8</v>
      </c>
      <c r="C12" s="77">
        <v>4</v>
      </c>
      <c r="D12" s="76">
        <v>68</v>
      </c>
      <c r="E12" s="76">
        <v>2.48</v>
      </c>
      <c r="F12" s="76">
        <v>1</v>
      </c>
      <c r="G12" s="76">
        <v>28</v>
      </c>
      <c r="H12" s="76">
        <v>2.16</v>
      </c>
      <c r="I12" s="76">
        <v>18</v>
      </c>
      <c r="J12" s="77"/>
      <c r="K12" s="77">
        <v>1.2</v>
      </c>
      <c r="L12" s="77">
        <v>11.5</v>
      </c>
      <c r="M12" s="78">
        <f t="shared" si="0"/>
        <v>9.5</v>
      </c>
      <c r="S12" s="7">
        <v>2</v>
      </c>
      <c r="V12" s="47">
        <v>138</v>
      </c>
    </row>
    <row r="13" spans="2:22" ht="13" x14ac:dyDescent="0.25">
      <c r="B13" s="69" t="s">
        <v>9</v>
      </c>
      <c r="C13" s="70">
        <v>4</v>
      </c>
      <c r="D13" s="71">
        <v>68</v>
      </c>
      <c r="E13" s="71">
        <v>2.5</v>
      </c>
      <c r="F13" s="71">
        <v>1</v>
      </c>
      <c r="G13" s="71">
        <v>30</v>
      </c>
      <c r="H13" s="71">
        <v>2.06</v>
      </c>
      <c r="I13" s="71">
        <v>18</v>
      </c>
      <c r="J13" s="70"/>
      <c r="K13" s="70">
        <v>1.2</v>
      </c>
      <c r="L13" s="70">
        <v>11.5</v>
      </c>
      <c r="M13" s="72">
        <f t="shared" si="0"/>
        <v>9.5</v>
      </c>
      <c r="S13" s="7">
        <v>2.5</v>
      </c>
      <c r="V13" s="47">
        <v>139</v>
      </c>
    </row>
    <row r="14" spans="2:22" ht="13" x14ac:dyDescent="0.25">
      <c r="B14" s="79" t="s">
        <v>10</v>
      </c>
      <c r="C14" s="77">
        <v>4</v>
      </c>
      <c r="D14" s="76">
        <v>68</v>
      </c>
      <c r="E14" s="76">
        <v>2.5</v>
      </c>
      <c r="F14" s="76">
        <v>1</v>
      </c>
      <c r="G14" s="76">
        <v>28</v>
      </c>
      <c r="H14" s="76">
        <v>2.11</v>
      </c>
      <c r="I14" s="76">
        <v>16</v>
      </c>
      <c r="J14" s="77"/>
      <c r="K14" s="77">
        <v>1.2</v>
      </c>
      <c r="L14" s="77">
        <v>11.5</v>
      </c>
      <c r="M14" s="78">
        <f t="shared" si="0"/>
        <v>9.5</v>
      </c>
      <c r="S14" s="7">
        <v>3</v>
      </c>
      <c r="V14" s="47">
        <v>140</v>
      </c>
    </row>
    <row r="15" spans="2:22" ht="13" x14ac:dyDescent="0.25">
      <c r="B15" s="69" t="s">
        <v>11</v>
      </c>
      <c r="C15" s="70">
        <v>4</v>
      </c>
      <c r="D15" s="71">
        <v>68</v>
      </c>
      <c r="E15" s="71">
        <v>2.5</v>
      </c>
      <c r="F15" s="71">
        <v>1.4</v>
      </c>
      <c r="G15" s="71">
        <v>32</v>
      </c>
      <c r="H15" s="71"/>
      <c r="I15" s="71"/>
      <c r="J15" s="70"/>
      <c r="K15" s="70">
        <v>1.2</v>
      </c>
      <c r="L15" s="70">
        <v>11.5</v>
      </c>
      <c r="M15" s="72">
        <f t="shared" si="0"/>
        <v>9.5</v>
      </c>
      <c r="S15" s="7">
        <v>3.5</v>
      </c>
      <c r="V15" s="47">
        <v>141</v>
      </c>
    </row>
    <row r="16" spans="2:22" ht="13" x14ac:dyDescent="0.25">
      <c r="B16" s="79" t="s">
        <v>12</v>
      </c>
      <c r="C16" s="77">
        <v>4</v>
      </c>
      <c r="D16" s="76">
        <v>68</v>
      </c>
      <c r="E16" s="76">
        <v>2.4500000000000002</v>
      </c>
      <c r="F16" s="76">
        <v>1.2</v>
      </c>
      <c r="G16" s="76">
        <v>28</v>
      </c>
      <c r="H16" s="76"/>
      <c r="I16" s="76"/>
      <c r="J16" s="77"/>
      <c r="K16" s="77">
        <v>1.2</v>
      </c>
      <c r="L16" s="77">
        <v>11.5</v>
      </c>
      <c r="M16" s="78">
        <f t="shared" si="0"/>
        <v>9.5</v>
      </c>
      <c r="S16" s="7">
        <v>4</v>
      </c>
      <c r="V16" s="47">
        <v>142</v>
      </c>
    </row>
    <row r="17" spans="2:22" ht="13" x14ac:dyDescent="0.25">
      <c r="B17" s="69" t="s">
        <v>13</v>
      </c>
      <c r="C17" s="70">
        <v>4</v>
      </c>
      <c r="D17" s="71">
        <v>68</v>
      </c>
      <c r="E17" s="71">
        <v>2.48</v>
      </c>
      <c r="F17" s="71">
        <v>0.6</v>
      </c>
      <c r="G17" s="71">
        <v>28</v>
      </c>
      <c r="H17" s="71">
        <v>2.23</v>
      </c>
      <c r="I17" s="71">
        <v>18</v>
      </c>
      <c r="J17" s="70"/>
      <c r="K17" s="70">
        <v>1.2</v>
      </c>
      <c r="L17" s="80">
        <v>11.5</v>
      </c>
      <c r="M17" s="72">
        <f t="shared" si="0"/>
        <v>9.5</v>
      </c>
      <c r="S17" s="7">
        <v>4.5</v>
      </c>
      <c r="V17" s="47">
        <v>143</v>
      </c>
    </row>
    <row r="18" spans="2:22" ht="13.5" thickBot="1" x14ac:dyDescent="0.3">
      <c r="B18" s="79" t="s">
        <v>14</v>
      </c>
      <c r="C18" s="77">
        <v>4</v>
      </c>
      <c r="D18" s="76">
        <v>68</v>
      </c>
      <c r="E18" s="76">
        <v>2.5</v>
      </c>
      <c r="F18" s="76">
        <v>1.2</v>
      </c>
      <c r="G18" s="76">
        <v>32</v>
      </c>
      <c r="H18" s="76"/>
      <c r="I18" s="76"/>
      <c r="J18" s="77"/>
      <c r="K18" s="77">
        <v>1.2</v>
      </c>
      <c r="L18" s="77">
        <v>11.5</v>
      </c>
      <c r="M18" s="78">
        <f t="shared" si="0"/>
        <v>9.5</v>
      </c>
      <c r="S18" s="12">
        <v>5</v>
      </c>
      <c r="V18" s="47">
        <v>144</v>
      </c>
    </row>
    <row r="19" spans="2:22" ht="13.5" thickTop="1" x14ac:dyDescent="0.25">
      <c r="B19" s="69" t="s">
        <v>15</v>
      </c>
      <c r="C19" s="70">
        <v>4</v>
      </c>
      <c r="D19" s="71">
        <v>68</v>
      </c>
      <c r="E19" s="71">
        <v>2.5</v>
      </c>
      <c r="F19" s="71">
        <v>1.8</v>
      </c>
      <c r="G19" s="71">
        <v>32</v>
      </c>
      <c r="H19" s="71"/>
      <c r="I19" s="71"/>
      <c r="J19" s="70"/>
      <c r="K19" s="70">
        <v>1.2</v>
      </c>
      <c r="L19" s="70">
        <v>11.5</v>
      </c>
      <c r="M19" s="72">
        <f t="shared" si="0"/>
        <v>9.5</v>
      </c>
      <c r="V19" s="47">
        <v>145</v>
      </c>
    </row>
    <row r="20" spans="2:22" ht="13" x14ac:dyDescent="0.25">
      <c r="B20" s="79" t="s">
        <v>16</v>
      </c>
      <c r="C20" s="77">
        <v>4</v>
      </c>
      <c r="D20" s="76">
        <v>68</v>
      </c>
      <c r="E20" s="76">
        <v>2.5</v>
      </c>
      <c r="F20" s="76">
        <v>0.6</v>
      </c>
      <c r="G20" s="76">
        <v>36</v>
      </c>
      <c r="H20" s="76"/>
      <c r="I20" s="76"/>
      <c r="J20" s="77"/>
      <c r="K20" s="77">
        <v>1.2</v>
      </c>
      <c r="L20" s="77">
        <v>11.5</v>
      </c>
      <c r="M20" s="78">
        <f t="shared" si="0"/>
        <v>9.5</v>
      </c>
      <c r="V20" s="47">
        <v>146</v>
      </c>
    </row>
    <row r="21" spans="2:22" ht="13" x14ac:dyDescent="0.25">
      <c r="B21" s="69" t="s">
        <v>17</v>
      </c>
      <c r="C21" s="70">
        <v>4</v>
      </c>
      <c r="D21" s="71">
        <v>68</v>
      </c>
      <c r="E21" s="71">
        <v>2.48</v>
      </c>
      <c r="F21" s="71">
        <v>1</v>
      </c>
      <c r="G21" s="71">
        <v>34</v>
      </c>
      <c r="H21" s="71"/>
      <c r="I21" s="71"/>
      <c r="J21" s="70"/>
      <c r="K21" s="70">
        <v>1.2</v>
      </c>
      <c r="L21" s="70">
        <v>11.5</v>
      </c>
      <c r="M21" s="72">
        <f t="shared" si="0"/>
        <v>9.5</v>
      </c>
      <c r="V21" s="47">
        <v>147</v>
      </c>
    </row>
    <row r="22" spans="2:22" ht="13" x14ac:dyDescent="0.25">
      <c r="B22" s="79" t="s">
        <v>18</v>
      </c>
      <c r="C22" s="77">
        <v>4</v>
      </c>
      <c r="D22" s="76">
        <v>68</v>
      </c>
      <c r="E22" s="76">
        <v>2.44</v>
      </c>
      <c r="F22" s="76">
        <v>1</v>
      </c>
      <c r="G22" s="76">
        <v>32.6</v>
      </c>
      <c r="H22" s="76"/>
      <c r="I22" s="76"/>
      <c r="J22" s="77"/>
      <c r="K22" s="77">
        <v>1.2</v>
      </c>
      <c r="L22" s="77">
        <v>11.5</v>
      </c>
      <c r="M22" s="78">
        <f t="shared" si="0"/>
        <v>9.5</v>
      </c>
      <c r="V22" s="47">
        <v>148</v>
      </c>
    </row>
    <row r="23" spans="2:22" ht="13" x14ac:dyDescent="0.25">
      <c r="B23" s="69" t="s">
        <v>19</v>
      </c>
      <c r="C23" s="70">
        <v>4</v>
      </c>
      <c r="D23" s="71">
        <v>68</v>
      </c>
      <c r="E23" s="71">
        <v>2.44</v>
      </c>
      <c r="F23" s="71">
        <v>1</v>
      </c>
      <c r="G23" s="71">
        <v>34.5</v>
      </c>
      <c r="H23" s="71"/>
      <c r="I23" s="71"/>
      <c r="J23" s="70"/>
      <c r="K23" s="70">
        <v>1.2</v>
      </c>
      <c r="L23" s="70">
        <v>11.5</v>
      </c>
      <c r="M23" s="72">
        <f t="shared" si="0"/>
        <v>9.5</v>
      </c>
      <c r="V23" s="47">
        <v>149</v>
      </c>
    </row>
    <row r="24" spans="2:22" ht="13" x14ac:dyDescent="0.25">
      <c r="B24" s="79" t="s">
        <v>20</v>
      </c>
      <c r="C24" s="77">
        <v>4</v>
      </c>
      <c r="D24" s="76">
        <v>68</v>
      </c>
      <c r="E24" s="76">
        <v>2.44</v>
      </c>
      <c r="F24" s="76">
        <v>1</v>
      </c>
      <c r="G24" s="76">
        <v>36</v>
      </c>
      <c r="H24" s="76"/>
      <c r="I24" s="76"/>
      <c r="J24" s="77"/>
      <c r="K24" s="77">
        <v>1.2</v>
      </c>
      <c r="L24" s="77">
        <v>11.5</v>
      </c>
      <c r="M24" s="78">
        <f t="shared" si="0"/>
        <v>9.5</v>
      </c>
      <c r="V24" s="47">
        <v>150</v>
      </c>
    </row>
    <row r="25" spans="2:22" ht="13" x14ac:dyDescent="0.25">
      <c r="B25" s="69" t="s">
        <v>21</v>
      </c>
      <c r="C25" s="70">
        <v>4</v>
      </c>
      <c r="D25" s="71">
        <v>68</v>
      </c>
      <c r="E25" s="71">
        <v>2.5</v>
      </c>
      <c r="F25" s="71">
        <v>1</v>
      </c>
      <c r="G25" s="71">
        <v>36.5</v>
      </c>
      <c r="H25" s="71"/>
      <c r="I25" s="71"/>
      <c r="J25" s="70"/>
      <c r="K25" s="70">
        <v>1.2</v>
      </c>
      <c r="L25" s="70">
        <v>11.5</v>
      </c>
      <c r="M25" s="72">
        <f t="shared" si="0"/>
        <v>9.5</v>
      </c>
      <c r="V25" s="47">
        <v>151</v>
      </c>
    </row>
    <row r="26" spans="2:22" ht="13" x14ac:dyDescent="0.25">
      <c r="B26" s="79" t="s">
        <v>22</v>
      </c>
      <c r="C26" s="77">
        <v>4</v>
      </c>
      <c r="D26" s="76">
        <v>68</v>
      </c>
      <c r="E26" s="76">
        <v>2.46</v>
      </c>
      <c r="F26" s="76">
        <v>1</v>
      </c>
      <c r="G26" s="76">
        <v>36.5</v>
      </c>
      <c r="H26" s="76"/>
      <c r="I26" s="76"/>
      <c r="J26" s="77"/>
      <c r="K26" s="77">
        <v>1.2</v>
      </c>
      <c r="L26" s="77">
        <v>11.5</v>
      </c>
      <c r="M26" s="78">
        <f t="shared" si="0"/>
        <v>9.5</v>
      </c>
      <c r="V26" s="47">
        <v>152</v>
      </c>
    </row>
    <row r="27" spans="2:22" ht="13" x14ac:dyDescent="0.25">
      <c r="B27" s="69" t="s">
        <v>23</v>
      </c>
      <c r="C27" s="70">
        <v>4</v>
      </c>
      <c r="D27" s="71">
        <v>68</v>
      </c>
      <c r="E27" s="71">
        <v>2.46</v>
      </c>
      <c r="F27" s="71">
        <v>1</v>
      </c>
      <c r="G27" s="71">
        <v>34</v>
      </c>
      <c r="H27" s="71"/>
      <c r="I27" s="71"/>
      <c r="J27" s="70"/>
      <c r="K27" s="70">
        <v>1.2</v>
      </c>
      <c r="L27" s="70">
        <v>11.5</v>
      </c>
      <c r="M27" s="72">
        <f t="shared" si="0"/>
        <v>9.5</v>
      </c>
      <c r="V27" s="47">
        <v>153</v>
      </c>
    </row>
    <row r="28" spans="2:22" ht="13" x14ac:dyDescent="0.25">
      <c r="B28" s="73" t="s">
        <v>24</v>
      </c>
      <c r="C28" s="74">
        <v>4</v>
      </c>
      <c r="D28" s="75">
        <v>68</v>
      </c>
      <c r="E28" s="75">
        <v>2.48</v>
      </c>
      <c r="F28" s="75">
        <v>1</v>
      </c>
      <c r="G28" s="75">
        <v>36.5</v>
      </c>
      <c r="H28" s="75"/>
      <c r="I28" s="75"/>
      <c r="J28" s="74"/>
      <c r="K28" s="77">
        <v>1.2</v>
      </c>
      <c r="L28" s="74">
        <v>11.5</v>
      </c>
      <c r="M28" s="81">
        <f t="shared" si="0"/>
        <v>9.5</v>
      </c>
      <c r="V28" s="47">
        <v>154</v>
      </c>
    </row>
    <row r="29" spans="2:22" ht="13" x14ac:dyDescent="0.25">
      <c r="B29" s="52" t="s">
        <v>25</v>
      </c>
      <c r="C29" s="27">
        <v>3</v>
      </c>
      <c r="D29" s="28">
        <v>73.5</v>
      </c>
      <c r="E29" s="28">
        <v>2.4500000000000002</v>
      </c>
      <c r="F29" s="28">
        <v>1.75</v>
      </c>
      <c r="G29" s="28">
        <v>37</v>
      </c>
      <c r="H29" s="28"/>
      <c r="I29" s="28"/>
      <c r="J29" s="28"/>
      <c r="K29" s="27">
        <v>1.2</v>
      </c>
      <c r="L29" s="27">
        <v>15.8</v>
      </c>
      <c r="M29" s="50">
        <f t="shared" si="0"/>
        <v>13.8</v>
      </c>
      <c r="V29" s="47">
        <v>155</v>
      </c>
    </row>
    <row r="30" spans="2:22" ht="13" x14ac:dyDescent="0.25">
      <c r="B30" s="53" t="s">
        <v>26</v>
      </c>
      <c r="C30" s="25">
        <v>3</v>
      </c>
      <c r="D30" s="26">
        <v>73.5</v>
      </c>
      <c r="E30" s="24">
        <v>2.4500000000000002</v>
      </c>
      <c r="F30" s="24">
        <v>1.75</v>
      </c>
      <c r="G30" s="24">
        <v>42</v>
      </c>
      <c r="H30" s="24"/>
      <c r="I30" s="24"/>
      <c r="J30" s="24"/>
      <c r="K30" s="23">
        <v>1.2</v>
      </c>
      <c r="L30" s="23">
        <v>15.8</v>
      </c>
      <c r="M30" s="51">
        <f t="shared" si="0"/>
        <v>13.8</v>
      </c>
      <c r="V30" s="47">
        <v>156</v>
      </c>
    </row>
    <row r="31" spans="2:22" ht="13" x14ac:dyDescent="0.25">
      <c r="B31" s="52" t="s">
        <v>27</v>
      </c>
      <c r="C31" s="27">
        <v>3</v>
      </c>
      <c r="D31" s="28">
        <v>73.5</v>
      </c>
      <c r="E31" s="28">
        <v>2.5</v>
      </c>
      <c r="F31" s="28">
        <v>1.5</v>
      </c>
      <c r="G31" s="28">
        <v>39</v>
      </c>
      <c r="H31" s="28"/>
      <c r="I31" s="28"/>
      <c r="J31" s="28"/>
      <c r="K31" s="27">
        <v>1.2</v>
      </c>
      <c r="L31" s="27">
        <v>15.8</v>
      </c>
      <c r="M31" s="50">
        <f t="shared" si="0"/>
        <v>13.8</v>
      </c>
      <c r="V31" s="47">
        <v>157</v>
      </c>
    </row>
    <row r="32" spans="2:22" ht="13" x14ac:dyDescent="0.25">
      <c r="B32" s="54" t="s">
        <v>28</v>
      </c>
      <c r="C32" s="23">
        <v>3</v>
      </c>
      <c r="D32" s="24">
        <v>73.5</v>
      </c>
      <c r="E32" s="24">
        <v>2.4500000000000002</v>
      </c>
      <c r="F32" s="24">
        <v>1.5</v>
      </c>
      <c r="G32" s="24">
        <v>39</v>
      </c>
      <c r="H32" s="24"/>
      <c r="I32" s="24"/>
      <c r="J32" s="24"/>
      <c r="K32" s="23">
        <v>1.2</v>
      </c>
      <c r="L32" s="23">
        <v>15.8</v>
      </c>
      <c r="M32" s="51">
        <f t="shared" si="0"/>
        <v>13.8</v>
      </c>
      <c r="V32" s="47">
        <v>158</v>
      </c>
    </row>
    <row r="33" spans="2:22" ht="13" x14ac:dyDescent="0.25">
      <c r="B33" s="52" t="s">
        <v>29</v>
      </c>
      <c r="C33" s="27">
        <v>3</v>
      </c>
      <c r="D33" s="28">
        <v>73.5</v>
      </c>
      <c r="E33" s="28">
        <v>2.4500000000000002</v>
      </c>
      <c r="F33" s="28">
        <v>1.5</v>
      </c>
      <c r="G33" s="28">
        <v>37</v>
      </c>
      <c r="H33" s="28"/>
      <c r="I33" s="28"/>
      <c r="J33" s="28"/>
      <c r="K33" s="27">
        <v>1.2</v>
      </c>
      <c r="L33" s="27">
        <v>15.8</v>
      </c>
      <c r="M33" s="50">
        <f t="shared" si="0"/>
        <v>13.8</v>
      </c>
      <c r="V33" s="47">
        <v>159</v>
      </c>
    </row>
    <row r="34" spans="2:22" ht="13" x14ac:dyDescent="0.25">
      <c r="B34" s="54" t="s">
        <v>30</v>
      </c>
      <c r="C34" s="23">
        <v>3</v>
      </c>
      <c r="D34" s="24">
        <v>73.5</v>
      </c>
      <c r="E34" s="24">
        <v>2.4500000000000002</v>
      </c>
      <c r="F34" s="24">
        <v>1.75</v>
      </c>
      <c r="G34" s="24">
        <v>39</v>
      </c>
      <c r="H34" s="24"/>
      <c r="I34" s="24"/>
      <c r="J34" s="24"/>
      <c r="K34" s="23">
        <v>1.2</v>
      </c>
      <c r="L34" s="23">
        <v>15.8</v>
      </c>
      <c r="M34" s="51">
        <f t="shared" si="0"/>
        <v>13.8</v>
      </c>
      <c r="V34" s="47">
        <v>160</v>
      </c>
    </row>
    <row r="35" spans="2:22" ht="13" x14ac:dyDescent="0.25">
      <c r="B35" s="52" t="s">
        <v>31</v>
      </c>
      <c r="C35" s="27">
        <v>3</v>
      </c>
      <c r="D35" s="28">
        <v>73.5</v>
      </c>
      <c r="E35" s="28">
        <v>2.4500000000000002</v>
      </c>
      <c r="F35" s="28">
        <v>1.25</v>
      </c>
      <c r="G35" s="28">
        <v>39</v>
      </c>
      <c r="H35" s="28"/>
      <c r="I35" s="28"/>
      <c r="J35" s="28"/>
      <c r="K35" s="27">
        <v>1.2</v>
      </c>
      <c r="L35" s="27">
        <v>15.8</v>
      </c>
      <c r="M35" s="50">
        <f t="shared" si="0"/>
        <v>13.8</v>
      </c>
      <c r="V35" s="47">
        <v>161</v>
      </c>
    </row>
    <row r="36" spans="2:22" ht="13" x14ac:dyDescent="0.25">
      <c r="B36" s="53" t="s">
        <v>32</v>
      </c>
      <c r="C36" s="25">
        <v>3</v>
      </c>
      <c r="D36" s="26">
        <v>73.5</v>
      </c>
      <c r="E36" s="26">
        <v>2.5</v>
      </c>
      <c r="F36" s="26">
        <v>1.5</v>
      </c>
      <c r="G36" s="26">
        <v>37</v>
      </c>
      <c r="H36" s="24"/>
      <c r="I36" s="24"/>
      <c r="J36" s="24"/>
      <c r="K36" s="23">
        <v>1.2</v>
      </c>
      <c r="L36" s="23">
        <v>15.8</v>
      </c>
      <c r="M36" s="51">
        <f t="shared" si="0"/>
        <v>13.8</v>
      </c>
      <c r="V36" s="47">
        <v>162</v>
      </c>
    </row>
    <row r="37" spans="2:22" ht="13" x14ac:dyDescent="0.25">
      <c r="B37" s="52" t="s">
        <v>33</v>
      </c>
      <c r="C37" s="27">
        <v>3</v>
      </c>
      <c r="D37" s="28">
        <v>73.5</v>
      </c>
      <c r="E37" s="28">
        <v>2.4500000000000002</v>
      </c>
      <c r="F37" s="28">
        <v>1.5</v>
      </c>
      <c r="G37" s="28">
        <v>42</v>
      </c>
      <c r="H37" s="28"/>
      <c r="I37" s="28"/>
      <c r="J37" s="28"/>
      <c r="K37" s="27">
        <v>1.2</v>
      </c>
      <c r="L37" s="27">
        <v>15.8</v>
      </c>
      <c r="M37" s="50">
        <f t="shared" si="0"/>
        <v>13.8</v>
      </c>
      <c r="V37" s="47">
        <v>163</v>
      </c>
    </row>
    <row r="38" spans="2:22" ht="13" x14ac:dyDescent="0.25">
      <c r="B38" s="54" t="s">
        <v>34</v>
      </c>
      <c r="C38" s="23">
        <v>3</v>
      </c>
      <c r="D38" s="24">
        <v>73.5</v>
      </c>
      <c r="E38" s="24">
        <v>2.5</v>
      </c>
      <c r="F38" s="24">
        <v>1.25</v>
      </c>
      <c r="G38" s="24">
        <v>39</v>
      </c>
      <c r="H38" s="24"/>
      <c r="I38" s="24"/>
      <c r="J38" s="24"/>
      <c r="K38" s="23">
        <v>1.2</v>
      </c>
      <c r="L38" s="23">
        <v>15.8</v>
      </c>
      <c r="M38" s="51">
        <f t="shared" si="0"/>
        <v>13.8</v>
      </c>
      <c r="V38" s="47">
        <v>164</v>
      </c>
    </row>
    <row r="39" spans="2:22" ht="13" x14ac:dyDescent="0.25">
      <c r="B39" s="52" t="s">
        <v>35</v>
      </c>
      <c r="C39" s="27">
        <v>3</v>
      </c>
      <c r="D39" s="28">
        <v>73.5</v>
      </c>
      <c r="E39" s="28">
        <v>2.48</v>
      </c>
      <c r="F39" s="28">
        <v>1.75</v>
      </c>
      <c r="G39" s="28">
        <v>32</v>
      </c>
      <c r="H39" s="28"/>
      <c r="I39" s="28"/>
      <c r="J39" s="28"/>
      <c r="K39" s="27">
        <v>1.2</v>
      </c>
      <c r="L39" s="27">
        <v>15.8</v>
      </c>
      <c r="M39" s="50">
        <f t="shared" si="0"/>
        <v>13.8</v>
      </c>
      <c r="V39" s="47">
        <v>165</v>
      </c>
    </row>
    <row r="40" spans="2:22" ht="13" x14ac:dyDescent="0.25">
      <c r="B40" s="54" t="s">
        <v>36</v>
      </c>
      <c r="C40" s="23">
        <v>4</v>
      </c>
      <c r="D40" s="24">
        <v>73.5</v>
      </c>
      <c r="E40" s="24">
        <v>2.4500000000000002</v>
      </c>
      <c r="F40" s="24">
        <v>1.25</v>
      </c>
      <c r="G40" s="24">
        <v>38</v>
      </c>
      <c r="H40" s="24"/>
      <c r="I40" s="24"/>
      <c r="J40" s="24"/>
      <c r="K40" s="23">
        <v>1.2</v>
      </c>
      <c r="L40" s="23">
        <v>17</v>
      </c>
      <c r="M40" s="51">
        <f t="shared" si="0"/>
        <v>15</v>
      </c>
      <c r="V40" s="47">
        <v>166</v>
      </c>
    </row>
    <row r="41" spans="2:22" ht="13" x14ac:dyDescent="0.25">
      <c r="B41" s="52" t="s">
        <v>37</v>
      </c>
      <c r="C41" s="27">
        <v>3</v>
      </c>
      <c r="D41" s="28">
        <v>73.5</v>
      </c>
      <c r="E41" s="28">
        <v>2.48</v>
      </c>
      <c r="F41" s="28">
        <v>1.75</v>
      </c>
      <c r="G41" s="28">
        <v>33</v>
      </c>
      <c r="H41" s="28"/>
      <c r="I41" s="28"/>
      <c r="J41" s="28"/>
      <c r="K41" s="27">
        <v>1.2</v>
      </c>
      <c r="L41" s="27">
        <v>15.8</v>
      </c>
      <c r="M41" s="50">
        <f t="shared" si="0"/>
        <v>13.8</v>
      </c>
      <c r="V41" s="47">
        <v>167</v>
      </c>
    </row>
    <row r="42" spans="2:22" ht="13" x14ac:dyDescent="0.25">
      <c r="B42" s="54" t="s">
        <v>38</v>
      </c>
      <c r="C42" s="23">
        <v>3</v>
      </c>
      <c r="D42" s="24">
        <v>73.5</v>
      </c>
      <c r="E42" s="24">
        <v>2.5</v>
      </c>
      <c r="F42" s="24">
        <v>0.6</v>
      </c>
      <c r="G42" s="24">
        <v>36</v>
      </c>
      <c r="H42" s="24"/>
      <c r="I42" s="24"/>
      <c r="J42" s="24"/>
      <c r="K42" s="23">
        <v>1.2</v>
      </c>
      <c r="L42" s="23">
        <v>15.8</v>
      </c>
      <c r="M42" s="51">
        <f t="shared" si="0"/>
        <v>13.8</v>
      </c>
      <c r="V42" s="47">
        <v>168</v>
      </c>
    </row>
    <row r="43" spans="2:22" ht="13" x14ac:dyDescent="0.25">
      <c r="B43" s="52" t="s">
        <v>39</v>
      </c>
      <c r="C43" s="27">
        <v>3</v>
      </c>
      <c r="D43" s="28">
        <v>73.5</v>
      </c>
      <c r="E43" s="28">
        <v>2.5</v>
      </c>
      <c r="F43" s="28">
        <v>1.75</v>
      </c>
      <c r="G43" s="28">
        <v>39</v>
      </c>
      <c r="H43" s="28"/>
      <c r="I43" s="28"/>
      <c r="J43" s="28"/>
      <c r="K43" s="27">
        <v>1.2</v>
      </c>
      <c r="L43" s="27">
        <v>15.8</v>
      </c>
      <c r="M43" s="50">
        <f t="shared" si="0"/>
        <v>13.8</v>
      </c>
      <c r="V43" s="47">
        <v>169</v>
      </c>
    </row>
    <row r="44" spans="2:22" ht="13" x14ac:dyDescent="0.25">
      <c r="B44" s="54" t="s">
        <v>40</v>
      </c>
      <c r="C44" s="23">
        <v>3</v>
      </c>
      <c r="D44" s="24">
        <v>73.5</v>
      </c>
      <c r="E44" s="24">
        <v>2.42</v>
      </c>
      <c r="F44" s="24">
        <v>1.75</v>
      </c>
      <c r="G44" s="24">
        <v>40</v>
      </c>
      <c r="H44" s="24"/>
      <c r="I44" s="24"/>
      <c r="J44" s="24"/>
      <c r="K44" s="23">
        <v>1.2</v>
      </c>
      <c r="L44" s="23">
        <v>15.8</v>
      </c>
      <c r="M44" s="51">
        <f t="shared" si="0"/>
        <v>13.8</v>
      </c>
      <c r="V44" s="47">
        <v>170</v>
      </c>
    </row>
    <row r="45" spans="2:22" ht="13" x14ac:dyDescent="0.25">
      <c r="B45" s="52" t="s">
        <v>41</v>
      </c>
      <c r="C45" s="27">
        <v>4</v>
      </c>
      <c r="D45" s="28">
        <v>73.5</v>
      </c>
      <c r="E45" s="28">
        <v>2.5</v>
      </c>
      <c r="F45" s="28">
        <v>1.4</v>
      </c>
      <c r="G45" s="28">
        <v>38</v>
      </c>
      <c r="H45" s="28"/>
      <c r="I45" s="28"/>
      <c r="J45" s="28"/>
      <c r="K45" s="27">
        <v>1.2</v>
      </c>
      <c r="L45" s="27">
        <v>17</v>
      </c>
      <c r="M45" s="50">
        <f t="shared" si="0"/>
        <v>15</v>
      </c>
      <c r="V45" s="47">
        <v>171</v>
      </c>
    </row>
    <row r="46" spans="2:22" ht="13" x14ac:dyDescent="0.25">
      <c r="B46" s="54" t="s">
        <v>42</v>
      </c>
      <c r="C46" s="23">
        <v>4</v>
      </c>
      <c r="D46" s="24">
        <v>73.5</v>
      </c>
      <c r="E46" s="24">
        <v>2.5</v>
      </c>
      <c r="F46" s="24">
        <v>1.4</v>
      </c>
      <c r="G46" s="24">
        <v>40</v>
      </c>
      <c r="H46" s="24"/>
      <c r="I46" s="24"/>
      <c r="J46" s="24"/>
      <c r="K46" s="23">
        <v>1.2</v>
      </c>
      <c r="L46" s="23">
        <v>17</v>
      </c>
      <c r="M46" s="51">
        <f t="shared" si="0"/>
        <v>15</v>
      </c>
      <c r="V46" s="47">
        <v>172</v>
      </c>
    </row>
    <row r="47" spans="2:22" ht="13" x14ac:dyDescent="0.25">
      <c r="B47" s="52" t="s">
        <v>43</v>
      </c>
      <c r="C47" s="27">
        <v>4</v>
      </c>
      <c r="D47" s="28">
        <v>73.5</v>
      </c>
      <c r="E47" s="28">
        <v>2.5</v>
      </c>
      <c r="F47" s="28">
        <v>1.4</v>
      </c>
      <c r="G47" s="28">
        <v>42</v>
      </c>
      <c r="H47" s="28"/>
      <c r="I47" s="28"/>
      <c r="J47" s="28"/>
      <c r="K47" s="27">
        <v>1.2</v>
      </c>
      <c r="L47" s="27">
        <v>17</v>
      </c>
      <c r="M47" s="50">
        <f t="shared" si="0"/>
        <v>15</v>
      </c>
      <c r="V47" s="47">
        <v>173</v>
      </c>
    </row>
    <row r="48" spans="2:22" ht="13" x14ac:dyDescent="0.25">
      <c r="B48" s="53" t="s">
        <v>44</v>
      </c>
      <c r="C48" s="25">
        <v>4</v>
      </c>
      <c r="D48" s="26">
        <v>73.5</v>
      </c>
      <c r="E48" s="26">
        <v>2.5</v>
      </c>
      <c r="F48" s="26">
        <v>1.8</v>
      </c>
      <c r="G48" s="26">
        <v>38</v>
      </c>
      <c r="H48" s="24"/>
      <c r="I48" s="24"/>
      <c r="J48" s="24"/>
      <c r="K48" s="23">
        <v>1.2</v>
      </c>
      <c r="L48" s="23">
        <v>17</v>
      </c>
      <c r="M48" s="51">
        <f t="shared" si="0"/>
        <v>15</v>
      </c>
      <c r="V48" s="47">
        <v>174</v>
      </c>
    </row>
    <row r="49" spans="2:22" ht="13" x14ac:dyDescent="0.25">
      <c r="B49" s="52" t="s">
        <v>45</v>
      </c>
      <c r="C49" s="27">
        <v>4</v>
      </c>
      <c r="D49" s="28">
        <v>73.5</v>
      </c>
      <c r="E49" s="28">
        <v>2.5</v>
      </c>
      <c r="F49" s="28">
        <v>1.8</v>
      </c>
      <c r="G49" s="28">
        <v>40</v>
      </c>
      <c r="H49" s="28"/>
      <c r="I49" s="28"/>
      <c r="J49" s="28"/>
      <c r="K49" s="27">
        <v>1.2</v>
      </c>
      <c r="L49" s="27">
        <v>17</v>
      </c>
      <c r="M49" s="50">
        <f t="shared" si="0"/>
        <v>15</v>
      </c>
      <c r="V49" s="47">
        <v>175</v>
      </c>
    </row>
    <row r="50" spans="2:22" ht="13" x14ac:dyDescent="0.25">
      <c r="B50" s="53" t="s">
        <v>46</v>
      </c>
      <c r="C50" s="25">
        <v>4</v>
      </c>
      <c r="D50" s="26">
        <v>73.5</v>
      </c>
      <c r="E50" s="26">
        <v>2.5</v>
      </c>
      <c r="F50" s="26">
        <v>1.8</v>
      </c>
      <c r="G50" s="26">
        <v>42</v>
      </c>
      <c r="H50" s="24"/>
      <c r="I50" s="24"/>
      <c r="J50" s="24"/>
      <c r="K50" s="23">
        <v>1.2</v>
      </c>
      <c r="L50" s="23">
        <v>17</v>
      </c>
      <c r="M50" s="51">
        <f t="shared" si="0"/>
        <v>15</v>
      </c>
      <c r="V50" s="47">
        <v>176</v>
      </c>
    </row>
    <row r="51" spans="2:22" ht="13" x14ac:dyDescent="0.25">
      <c r="B51" s="52" t="s">
        <v>47</v>
      </c>
      <c r="C51" s="27">
        <v>4</v>
      </c>
      <c r="D51" s="28">
        <v>73.5</v>
      </c>
      <c r="E51" s="28">
        <v>2.5</v>
      </c>
      <c r="F51" s="28">
        <v>1.2</v>
      </c>
      <c r="G51" s="28">
        <v>38</v>
      </c>
      <c r="H51" s="28">
        <v>2.13</v>
      </c>
      <c r="I51" s="28">
        <v>18</v>
      </c>
      <c r="J51" s="28"/>
      <c r="K51" s="27">
        <v>1.2</v>
      </c>
      <c r="L51" s="27">
        <v>17</v>
      </c>
      <c r="M51" s="50">
        <f>L51-2</f>
        <v>15</v>
      </c>
      <c r="V51" s="47">
        <v>177</v>
      </c>
    </row>
    <row r="52" spans="2:22" ht="13.5" thickBot="1" x14ac:dyDescent="0.3">
      <c r="B52" s="54" t="s">
        <v>48</v>
      </c>
      <c r="C52" s="23">
        <v>4</v>
      </c>
      <c r="D52" s="24">
        <v>73.5</v>
      </c>
      <c r="E52" s="24">
        <v>2.5</v>
      </c>
      <c r="F52" s="24">
        <v>1</v>
      </c>
      <c r="G52" s="24">
        <v>36</v>
      </c>
      <c r="H52" s="24">
        <v>2.15</v>
      </c>
      <c r="I52" s="24">
        <v>18</v>
      </c>
      <c r="J52" s="24"/>
      <c r="K52" s="23">
        <v>1.2</v>
      </c>
      <c r="L52" s="23">
        <v>17</v>
      </c>
      <c r="M52" s="51">
        <f t="shared" si="0"/>
        <v>15</v>
      </c>
      <c r="V52" s="47">
        <v>178</v>
      </c>
    </row>
    <row r="53" spans="2:22" ht="15" customHeight="1" thickTop="1" thickBot="1" x14ac:dyDescent="0.3">
      <c r="B53" s="52" t="s">
        <v>49</v>
      </c>
      <c r="C53" s="27">
        <v>5</v>
      </c>
      <c r="D53" s="28">
        <v>73.5</v>
      </c>
      <c r="E53" s="28">
        <v>2.5</v>
      </c>
      <c r="F53" s="28">
        <v>1.8</v>
      </c>
      <c r="G53" s="28">
        <v>44</v>
      </c>
      <c r="H53" s="28"/>
      <c r="I53" s="28"/>
      <c r="J53" s="28"/>
      <c r="K53" s="27">
        <v>1</v>
      </c>
      <c r="L53" s="27">
        <v>17.2</v>
      </c>
      <c r="M53" s="50">
        <f t="shared" si="0"/>
        <v>15.2</v>
      </c>
      <c r="O53" s="5" t="s">
        <v>125</v>
      </c>
      <c r="V53" s="47">
        <v>179</v>
      </c>
    </row>
    <row r="54" spans="2:22" ht="13.5" thickTop="1" x14ac:dyDescent="0.25">
      <c r="B54" s="53" t="s">
        <v>50</v>
      </c>
      <c r="C54" s="25">
        <v>5</v>
      </c>
      <c r="D54" s="26">
        <v>73.5</v>
      </c>
      <c r="E54" s="26">
        <v>2.5</v>
      </c>
      <c r="F54" s="26">
        <v>1.8</v>
      </c>
      <c r="G54" s="26">
        <v>41</v>
      </c>
      <c r="H54" s="24"/>
      <c r="I54" s="24"/>
      <c r="J54" s="24"/>
      <c r="K54" s="23">
        <v>1</v>
      </c>
      <c r="L54" s="23">
        <v>17.2</v>
      </c>
      <c r="M54" s="51">
        <f t="shared" si="0"/>
        <v>15.2</v>
      </c>
      <c r="O54" s="6">
        <v>258</v>
      </c>
      <c r="V54" s="47">
        <v>180</v>
      </c>
    </row>
    <row r="55" spans="2:22" ht="13" x14ac:dyDescent="0.25">
      <c r="B55" s="52" t="s">
        <v>51</v>
      </c>
      <c r="C55" s="27">
        <v>4</v>
      </c>
      <c r="D55" s="28">
        <v>73.5</v>
      </c>
      <c r="E55" s="28">
        <v>2.4500000000000002</v>
      </c>
      <c r="F55" s="28">
        <v>1.25</v>
      </c>
      <c r="G55" s="28">
        <v>42</v>
      </c>
      <c r="H55" s="28"/>
      <c r="I55" s="28"/>
      <c r="J55" s="28"/>
      <c r="K55" s="27">
        <v>1.2</v>
      </c>
      <c r="L55" s="27">
        <v>17</v>
      </c>
      <c r="M55" s="50">
        <f t="shared" si="0"/>
        <v>15</v>
      </c>
      <c r="O55" s="7">
        <v>259</v>
      </c>
      <c r="V55" s="47">
        <v>181</v>
      </c>
    </row>
    <row r="56" spans="2:22" ht="13" x14ac:dyDescent="0.25">
      <c r="B56" s="54" t="s">
        <v>52</v>
      </c>
      <c r="C56" s="23">
        <v>4</v>
      </c>
      <c r="D56" s="24">
        <v>73.5</v>
      </c>
      <c r="E56" s="24">
        <v>2.5</v>
      </c>
      <c r="F56" s="24">
        <v>1.4</v>
      </c>
      <c r="G56" s="24">
        <v>36</v>
      </c>
      <c r="H56" s="24">
        <v>2.15</v>
      </c>
      <c r="I56" s="24">
        <v>18</v>
      </c>
      <c r="J56" s="24"/>
      <c r="K56" s="23">
        <v>1.2</v>
      </c>
      <c r="L56" s="23">
        <v>17</v>
      </c>
      <c r="M56" s="51">
        <f t="shared" si="0"/>
        <v>15</v>
      </c>
      <c r="O56" s="7">
        <v>260</v>
      </c>
      <c r="V56" s="47">
        <v>182</v>
      </c>
    </row>
    <row r="57" spans="2:22" ht="13" x14ac:dyDescent="0.25">
      <c r="B57" s="52" t="s">
        <v>53</v>
      </c>
      <c r="C57" s="27">
        <v>4</v>
      </c>
      <c r="D57" s="28">
        <v>73.5</v>
      </c>
      <c r="E57" s="28">
        <v>2.4500000000000002</v>
      </c>
      <c r="F57" s="28">
        <v>1.5</v>
      </c>
      <c r="G57" s="28">
        <v>36</v>
      </c>
      <c r="H57" s="28"/>
      <c r="I57" s="28"/>
      <c r="J57" s="28"/>
      <c r="K57" s="27">
        <v>1.2</v>
      </c>
      <c r="L57" s="27">
        <v>17</v>
      </c>
      <c r="M57" s="50">
        <f t="shared" si="0"/>
        <v>15</v>
      </c>
      <c r="O57" s="7">
        <v>261</v>
      </c>
      <c r="V57" s="47">
        <v>183</v>
      </c>
    </row>
    <row r="58" spans="2:22" ht="13" x14ac:dyDescent="0.25">
      <c r="B58" s="54" t="s">
        <v>54</v>
      </c>
      <c r="C58" s="23">
        <v>4</v>
      </c>
      <c r="D58" s="24">
        <v>73.5</v>
      </c>
      <c r="E58" s="24">
        <v>2.48</v>
      </c>
      <c r="F58" s="24">
        <v>1.7</v>
      </c>
      <c r="G58" s="24">
        <v>44</v>
      </c>
      <c r="H58" s="24"/>
      <c r="I58" s="24"/>
      <c r="J58" s="24"/>
      <c r="K58" s="23">
        <v>1.2</v>
      </c>
      <c r="L58" s="23">
        <v>17</v>
      </c>
      <c r="M58" s="51">
        <f t="shared" si="0"/>
        <v>15</v>
      </c>
      <c r="O58" s="7">
        <v>262</v>
      </c>
      <c r="V58" s="47">
        <v>184</v>
      </c>
    </row>
    <row r="59" spans="2:22" ht="13" x14ac:dyDescent="0.25">
      <c r="B59" s="52" t="s">
        <v>55</v>
      </c>
      <c r="C59" s="27">
        <v>4</v>
      </c>
      <c r="D59" s="28">
        <v>70.5</v>
      </c>
      <c r="E59" s="28">
        <v>2.5</v>
      </c>
      <c r="F59" s="28">
        <v>1.8</v>
      </c>
      <c r="G59" s="28">
        <v>44</v>
      </c>
      <c r="H59" s="28"/>
      <c r="I59" s="28"/>
      <c r="J59" s="28"/>
      <c r="K59" s="27">
        <v>1.2</v>
      </c>
      <c r="L59" s="27">
        <f>17-3</f>
        <v>14</v>
      </c>
      <c r="M59" s="50">
        <f t="shared" si="0"/>
        <v>12</v>
      </c>
      <c r="O59" s="7">
        <v>263</v>
      </c>
      <c r="V59" s="47">
        <v>185</v>
      </c>
    </row>
    <row r="60" spans="2:22" ht="13" x14ac:dyDescent="0.25">
      <c r="B60" s="54" t="s">
        <v>56</v>
      </c>
      <c r="C60" s="23">
        <v>4</v>
      </c>
      <c r="D60" s="24">
        <v>73.5</v>
      </c>
      <c r="E60" s="24">
        <v>2.5</v>
      </c>
      <c r="F60" s="24">
        <v>1.4</v>
      </c>
      <c r="G60" s="24">
        <v>40</v>
      </c>
      <c r="H60" s="24">
        <v>2.11</v>
      </c>
      <c r="I60" s="24">
        <v>18</v>
      </c>
      <c r="J60" s="24"/>
      <c r="K60" s="23">
        <v>1.2</v>
      </c>
      <c r="L60" s="64">
        <v>17</v>
      </c>
      <c r="M60" s="51">
        <f t="shared" si="0"/>
        <v>15</v>
      </c>
      <c r="O60" s="7">
        <v>264</v>
      </c>
      <c r="V60" s="47">
        <v>186</v>
      </c>
    </row>
    <row r="61" spans="2:22" ht="13" x14ac:dyDescent="0.25">
      <c r="B61" s="52" t="s">
        <v>57</v>
      </c>
      <c r="C61" s="27">
        <v>4</v>
      </c>
      <c r="D61" s="28">
        <v>73.5</v>
      </c>
      <c r="E61" s="28">
        <v>2.5</v>
      </c>
      <c r="F61" s="28">
        <v>1.4</v>
      </c>
      <c r="G61" s="28">
        <v>43</v>
      </c>
      <c r="H61" s="28"/>
      <c r="I61" s="28"/>
      <c r="J61" s="28"/>
      <c r="K61" s="27">
        <v>1.2</v>
      </c>
      <c r="L61" s="27">
        <v>17</v>
      </c>
      <c r="M61" s="50">
        <f t="shared" si="0"/>
        <v>15</v>
      </c>
      <c r="O61" s="7">
        <v>265</v>
      </c>
      <c r="V61" s="47">
        <v>187</v>
      </c>
    </row>
    <row r="62" spans="2:22" ht="13" x14ac:dyDescent="0.25">
      <c r="B62" s="54" t="s">
        <v>58</v>
      </c>
      <c r="C62" s="23">
        <v>4</v>
      </c>
      <c r="D62" s="24">
        <v>73.5</v>
      </c>
      <c r="E62" s="24">
        <v>2.5</v>
      </c>
      <c r="F62" s="24">
        <v>1.4</v>
      </c>
      <c r="G62" s="24">
        <v>38</v>
      </c>
      <c r="H62" s="24">
        <v>2.17</v>
      </c>
      <c r="I62" s="24">
        <v>20</v>
      </c>
      <c r="J62" s="24"/>
      <c r="K62" s="23">
        <v>1.2</v>
      </c>
      <c r="L62" s="23">
        <v>17</v>
      </c>
      <c r="M62" s="51">
        <f t="shared" si="0"/>
        <v>15</v>
      </c>
      <c r="O62" s="7">
        <v>266</v>
      </c>
      <c r="V62" s="47">
        <v>188</v>
      </c>
    </row>
    <row r="63" spans="2:22" ht="13" x14ac:dyDescent="0.25">
      <c r="B63" s="52" t="s">
        <v>59</v>
      </c>
      <c r="C63" s="27">
        <v>4</v>
      </c>
      <c r="D63" s="28">
        <v>73.5</v>
      </c>
      <c r="E63" s="28">
        <v>2.5</v>
      </c>
      <c r="F63" s="28">
        <v>1.4</v>
      </c>
      <c r="G63" s="28">
        <v>39</v>
      </c>
      <c r="H63" s="28">
        <v>2.12</v>
      </c>
      <c r="I63" s="28">
        <v>18</v>
      </c>
      <c r="J63" s="28"/>
      <c r="K63" s="27">
        <v>1.2</v>
      </c>
      <c r="L63" s="27">
        <v>17</v>
      </c>
      <c r="M63" s="50">
        <f t="shared" si="0"/>
        <v>15</v>
      </c>
      <c r="O63" s="7">
        <v>267</v>
      </c>
      <c r="V63" s="47">
        <v>189</v>
      </c>
    </row>
    <row r="64" spans="2:22" ht="13" x14ac:dyDescent="0.25">
      <c r="B64" s="54" t="s">
        <v>60</v>
      </c>
      <c r="C64" s="23">
        <v>4</v>
      </c>
      <c r="D64" s="24">
        <v>73.5</v>
      </c>
      <c r="E64" s="24">
        <v>2.5</v>
      </c>
      <c r="F64" s="24">
        <v>1.4</v>
      </c>
      <c r="G64" s="24">
        <v>38</v>
      </c>
      <c r="H64" s="24">
        <v>2.13</v>
      </c>
      <c r="I64" s="24">
        <v>18</v>
      </c>
      <c r="J64" s="24"/>
      <c r="K64" s="23">
        <v>1.2</v>
      </c>
      <c r="L64" s="23">
        <v>17</v>
      </c>
      <c r="M64" s="51">
        <f t="shared" si="0"/>
        <v>15</v>
      </c>
      <c r="O64" s="7">
        <v>268</v>
      </c>
      <c r="V64" s="47">
        <v>190</v>
      </c>
    </row>
    <row r="65" spans="2:22" ht="13" x14ac:dyDescent="0.25">
      <c r="B65" s="52" t="s">
        <v>61</v>
      </c>
      <c r="C65" s="27">
        <v>4</v>
      </c>
      <c r="D65" s="28">
        <v>73.5</v>
      </c>
      <c r="E65" s="28">
        <v>2.48</v>
      </c>
      <c r="F65" s="28">
        <v>1.45</v>
      </c>
      <c r="G65" s="28">
        <v>36</v>
      </c>
      <c r="H65" s="28">
        <v>2.2799999999999998</v>
      </c>
      <c r="I65" s="28">
        <v>26</v>
      </c>
      <c r="J65" s="28"/>
      <c r="K65" s="27">
        <v>1.2</v>
      </c>
      <c r="L65" s="27">
        <v>17</v>
      </c>
      <c r="M65" s="50">
        <f t="shared" si="0"/>
        <v>15</v>
      </c>
      <c r="O65" s="7">
        <v>269</v>
      </c>
      <c r="V65" s="47">
        <v>191</v>
      </c>
    </row>
    <row r="66" spans="2:22" ht="13" x14ac:dyDescent="0.25">
      <c r="B66" s="54" t="s">
        <v>62</v>
      </c>
      <c r="C66" s="23">
        <v>4</v>
      </c>
      <c r="D66" s="24">
        <v>73.5</v>
      </c>
      <c r="E66" s="24">
        <v>2.5</v>
      </c>
      <c r="F66" s="24">
        <v>1.4</v>
      </c>
      <c r="G66" s="24">
        <v>40</v>
      </c>
      <c r="H66" s="24">
        <v>2.1800000000000002</v>
      </c>
      <c r="I66" s="24">
        <v>22</v>
      </c>
      <c r="J66" s="24"/>
      <c r="K66" s="23">
        <v>1.2</v>
      </c>
      <c r="L66" s="23">
        <v>17</v>
      </c>
      <c r="M66" s="51">
        <f t="shared" si="0"/>
        <v>15</v>
      </c>
      <c r="O66" s="7">
        <v>270</v>
      </c>
      <c r="V66" s="47">
        <v>192</v>
      </c>
    </row>
    <row r="67" spans="2:22" ht="13" x14ac:dyDescent="0.25">
      <c r="B67" s="52" t="s">
        <v>63</v>
      </c>
      <c r="C67" s="27">
        <v>4</v>
      </c>
      <c r="D67" s="28">
        <v>73.5</v>
      </c>
      <c r="E67" s="28">
        <v>2.5</v>
      </c>
      <c r="F67" s="28">
        <v>1.4</v>
      </c>
      <c r="G67" s="28">
        <v>40</v>
      </c>
      <c r="H67" s="28">
        <v>2.14</v>
      </c>
      <c r="I67" s="28">
        <v>22</v>
      </c>
      <c r="J67" s="28"/>
      <c r="K67" s="27">
        <v>1.2</v>
      </c>
      <c r="L67" s="27">
        <v>17</v>
      </c>
      <c r="M67" s="50">
        <f t="shared" si="0"/>
        <v>15</v>
      </c>
      <c r="O67" s="7">
        <v>271</v>
      </c>
      <c r="V67" s="47">
        <v>193</v>
      </c>
    </row>
    <row r="68" spans="2:22" ht="13" x14ac:dyDescent="0.25">
      <c r="B68" s="54" t="s">
        <v>64</v>
      </c>
      <c r="C68" s="23">
        <v>4</v>
      </c>
      <c r="D68" s="24">
        <v>73.5</v>
      </c>
      <c r="E68" s="24">
        <v>2.5</v>
      </c>
      <c r="F68" s="24">
        <v>1.4</v>
      </c>
      <c r="G68" s="24">
        <v>38</v>
      </c>
      <c r="H68" s="24">
        <v>2.16</v>
      </c>
      <c r="I68" s="24">
        <v>22</v>
      </c>
      <c r="J68" s="24"/>
      <c r="K68" s="23">
        <v>1.2</v>
      </c>
      <c r="L68" s="23">
        <v>17</v>
      </c>
      <c r="M68" s="51">
        <f t="shared" si="0"/>
        <v>15</v>
      </c>
      <c r="O68" s="7">
        <v>272</v>
      </c>
      <c r="V68" s="47">
        <v>194</v>
      </c>
    </row>
    <row r="69" spans="2:22" ht="13" x14ac:dyDescent="0.25">
      <c r="B69" s="52" t="s">
        <v>65</v>
      </c>
      <c r="C69" s="27">
        <v>4</v>
      </c>
      <c r="D69" s="28">
        <v>73.5</v>
      </c>
      <c r="E69" s="28">
        <v>2.5</v>
      </c>
      <c r="F69" s="28">
        <v>1.4</v>
      </c>
      <c r="G69" s="28">
        <v>42</v>
      </c>
      <c r="H69" s="28">
        <v>2.16</v>
      </c>
      <c r="I69" s="28">
        <v>26</v>
      </c>
      <c r="J69" s="28"/>
      <c r="K69" s="27">
        <v>1.2</v>
      </c>
      <c r="L69" s="27">
        <v>17</v>
      </c>
      <c r="M69" s="50">
        <f t="shared" ref="M69:M116" si="1">L69-2</f>
        <v>15</v>
      </c>
      <c r="O69" s="7">
        <v>273</v>
      </c>
      <c r="V69" s="47">
        <v>195</v>
      </c>
    </row>
    <row r="70" spans="2:22" ht="13" x14ac:dyDescent="0.25">
      <c r="B70" s="54" t="s">
        <v>66</v>
      </c>
      <c r="C70" s="23">
        <v>4</v>
      </c>
      <c r="D70" s="24">
        <v>73.5</v>
      </c>
      <c r="E70" s="24">
        <v>2.5</v>
      </c>
      <c r="F70" s="24">
        <v>1.4</v>
      </c>
      <c r="G70" s="24">
        <v>39</v>
      </c>
      <c r="H70" s="24">
        <v>2.06</v>
      </c>
      <c r="I70" s="24">
        <v>20</v>
      </c>
      <c r="J70" s="24"/>
      <c r="K70" s="23">
        <v>1.2</v>
      </c>
      <c r="L70" s="23">
        <v>17</v>
      </c>
      <c r="M70" s="51">
        <f t="shared" si="1"/>
        <v>15</v>
      </c>
      <c r="O70" s="7">
        <v>274</v>
      </c>
      <c r="V70" s="47">
        <v>196</v>
      </c>
    </row>
    <row r="71" spans="2:22" ht="13" x14ac:dyDescent="0.25">
      <c r="B71" s="52" t="s">
        <v>67</v>
      </c>
      <c r="C71" s="27">
        <v>4</v>
      </c>
      <c r="D71" s="28">
        <v>73.5</v>
      </c>
      <c r="E71" s="28">
        <v>2.48</v>
      </c>
      <c r="F71" s="28">
        <v>1.3</v>
      </c>
      <c r="G71" s="28">
        <v>36</v>
      </c>
      <c r="H71" s="28">
        <v>2.2799999999999998</v>
      </c>
      <c r="I71" s="28">
        <v>26</v>
      </c>
      <c r="J71" s="28"/>
      <c r="K71" s="27">
        <v>1.2</v>
      </c>
      <c r="L71" s="27">
        <v>17</v>
      </c>
      <c r="M71" s="50">
        <f t="shared" si="1"/>
        <v>15</v>
      </c>
      <c r="O71" s="7">
        <v>275</v>
      </c>
      <c r="V71" s="47">
        <v>197</v>
      </c>
    </row>
    <row r="72" spans="2:22" ht="13.5" thickBot="1" x14ac:dyDescent="0.3">
      <c r="B72" s="54" t="s">
        <v>68</v>
      </c>
      <c r="C72" s="23">
        <v>4</v>
      </c>
      <c r="D72" s="24">
        <v>73.5</v>
      </c>
      <c r="E72" s="24">
        <v>2.5</v>
      </c>
      <c r="F72" s="24">
        <v>1.4</v>
      </c>
      <c r="G72" s="24">
        <v>40</v>
      </c>
      <c r="H72" s="24">
        <v>2.15</v>
      </c>
      <c r="I72" s="24">
        <v>20</v>
      </c>
      <c r="J72" s="24"/>
      <c r="K72" s="23">
        <v>1.2</v>
      </c>
      <c r="L72" s="23">
        <v>17</v>
      </c>
      <c r="M72" s="51">
        <f t="shared" si="1"/>
        <v>15</v>
      </c>
      <c r="O72" s="8">
        <v>276</v>
      </c>
      <c r="V72" s="47">
        <v>198</v>
      </c>
    </row>
    <row r="73" spans="2:22" ht="13.5" thickTop="1" x14ac:dyDescent="0.25">
      <c r="B73" s="52" t="s">
        <v>69</v>
      </c>
      <c r="C73" s="27">
        <v>4</v>
      </c>
      <c r="D73" s="28">
        <v>73.5</v>
      </c>
      <c r="E73" s="28">
        <v>2.48</v>
      </c>
      <c r="F73" s="28">
        <v>1.6</v>
      </c>
      <c r="G73" s="28">
        <v>36</v>
      </c>
      <c r="H73" s="28">
        <v>2.25</v>
      </c>
      <c r="I73" s="28">
        <v>25</v>
      </c>
      <c r="J73" s="28">
        <v>11</v>
      </c>
      <c r="K73" s="27">
        <v>1.2</v>
      </c>
      <c r="L73" s="27">
        <v>17</v>
      </c>
      <c r="M73" s="50">
        <f t="shared" si="1"/>
        <v>15</v>
      </c>
      <c r="O73" s="9"/>
      <c r="V73" s="47">
        <v>199</v>
      </c>
    </row>
    <row r="74" spans="2:22" ht="13" x14ac:dyDescent="0.25">
      <c r="B74" s="54" t="s">
        <v>70</v>
      </c>
      <c r="C74" s="23">
        <v>4</v>
      </c>
      <c r="D74" s="24">
        <v>73.5</v>
      </c>
      <c r="E74" s="24">
        <v>2.5</v>
      </c>
      <c r="F74" s="24">
        <v>1.4</v>
      </c>
      <c r="G74" s="24">
        <v>39</v>
      </c>
      <c r="H74" s="24">
        <v>2.2000000000000002</v>
      </c>
      <c r="I74" s="24">
        <v>26</v>
      </c>
      <c r="J74" s="24"/>
      <c r="K74" s="23">
        <v>1.2</v>
      </c>
      <c r="L74" s="23">
        <v>17</v>
      </c>
      <c r="M74" s="51">
        <f t="shared" si="1"/>
        <v>15</v>
      </c>
      <c r="V74" s="47">
        <v>200</v>
      </c>
    </row>
    <row r="75" spans="2:22" ht="13" x14ac:dyDescent="0.25">
      <c r="B75" s="52" t="s">
        <v>71</v>
      </c>
      <c r="C75" s="27">
        <v>4</v>
      </c>
      <c r="D75" s="28">
        <v>73.5</v>
      </c>
      <c r="E75" s="28">
        <v>2.5</v>
      </c>
      <c r="F75" s="28">
        <v>1.4</v>
      </c>
      <c r="G75" s="28">
        <v>39</v>
      </c>
      <c r="H75" s="28">
        <v>2.27</v>
      </c>
      <c r="I75" s="28">
        <v>26</v>
      </c>
      <c r="J75" s="28"/>
      <c r="K75" s="27">
        <v>1.2</v>
      </c>
      <c r="L75" s="27">
        <v>17</v>
      </c>
      <c r="M75" s="50">
        <f t="shared" si="1"/>
        <v>15</v>
      </c>
      <c r="V75" s="47">
        <v>201</v>
      </c>
    </row>
    <row r="76" spans="2:22" ht="13" x14ac:dyDescent="0.25">
      <c r="B76" s="54" t="s">
        <v>72</v>
      </c>
      <c r="C76" s="23">
        <v>4</v>
      </c>
      <c r="D76" s="24">
        <v>73.5</v>
      </c>
      <c r="E76" s="24">
        <v>2.52</v>
      </c>
      <c r="F76" s="24">
        <v>1.4</v>
      </c>
      <c r="G76" s="24">
        <v>43</v>
      </c>
      <c r="H76" s="24"/>
      <c r="I76" s="24"/>
      <c r="J76" s="24"/>
      <c r="K76" s="23">
        <v>1.2</v>
      </c>
      <c r="L76" s="23">
        <v>17</v>
      </c>
      <c r="M76" s="51">
        <f t="shared" si="1"/>
        <v>15</v>
      </c>
      <c r="V76" s="47">
        <v>202</v>
      </c>
    </row>
    <row r="77" spans="2:22" ht="13" x14ac:dyDescent="0.25">
      <c r="B77" s="52" t="s">
        <v>73</v>
      </c>
      <c r="C77" s="27">
        <v>4</v>
      </c>
      <c r="D77" s="28">
        <v>73.5</v>
      </c>
      <c r="E77" s="28">
        <v>2.5</v>
      </c>
      <c r="F77" s="28">
        <v>1.6</v>
      </c>
      <c r="G77" s="28">
        <v>36</v>
      </c>
      <c r="H77" s="28">
        <v>2.25</v>
      </c>
      <c r="I77" s="28">
        <v>25</v>
      </c>
      <c r="J77" s="28">
        <v>11</v>
      </c>
      <c r="K77" s="27">
        <v>1.2</v>
      </c>
      <c r="L77" s="27">
        <v>17</v>
      </c>
      <c r="M77" s="50">
        <f t="shared" si="1"/>
        <v>15</v>
      </c>
      <c r="V77" s="47">
        <v>203</v>
      </c>
    </row>
    <row r="78" spans="2:22" ht="13" x14ac:dyDescent="0.25">
      <c r="B78" s="54" t="s">
        <v>74</v>
      </c>
      <c r="C78" s="23">
        <v>4</v>
      </c>
      <c r="D78" s="24">
        <v>73.5</v>
      </c>
      <c r="E78" s="24">
        <v>2.52</v>
      </c>
      <c r="F78" s="24">
        <v>1.6</v>
      </c>
      <c r="G78" s="24">
        <v>36</v>
      </c>
      <c r="H78" s="24">
        <v>2.25</v>
      </c>
      <c r="I78" s="24">
        <v>25</v>
      </c>
      <c r="J78" s="24">
        <v>11</v>
      </c>
      <c r="K78" s="23">
        <v>1.2</v>
      </c>
      <c r="L78" s="23">
        <v>17</v>
      </c>
      <c r="M78" s="51">
        <f t="shared" si="1"/>
        <v>15</v>
      </c>
      <c r="V78" s="47">
        <v>204</v>
      </c>
    </row>
    <row r="79" spans="2:22" ht="13" x14ac:dyDescent="0.25">
      <c r="B79" s="52" t="s">
        <v>75</v>
      </c>
      <c r="C79" s="27">
        <v>4</v>
      </c>
      <c r="D79" s="28">
        <v>73.5</v>
      </c>
      <c r="E79" s="28">
        <v>2.48</v>
      </c>
      <c r="F79" s="28">
        <v>1.5</v>
      </c>
      <c r="G79" s="28">
        <v>40</v>
      </c>
      <c r="H79" s="28">
        <v>2.1080000000000001</v>
      </c>
      <c r="I79" s="28">
        <v>18</v>
      </c>
      <c r="J79" s="28"/>
      <c r="K79" s="27">
        <v>1.2</v>
      </c>
      <c r="L79" s="27">
        <v>17</v>
      </c>
      <c r="M79" s="50">
        <f t="shared" si="1"/>
        <v>15</v>
      </c>
      <c r="V79" s="47">
        <v>205</v>
      </c>
    </row>
    <row r="80" spans="2:22" ht="13" x14ac:dyDescent="0.25">
      <c r="B80" s="54" t="s">
        <v>76</v>
      </c>
      <c r="C80" s="23">
        <v>4</v>
      </c>
      <c r="D80" s="24">
        <v>73.5</v>
      </c>
      <c r="E80" s="24">
        <v>2.5</v>
      </c>
      <c r="F80" s="24">
        <v>1.2</v>
      </c>
      <c r="G80" s="24">
        <v>38</v>
      </c>
      <c r="H80" s="24">
        <v>2.17</v>
      </c>
      <c r="I80" s="24">
        <v>20</v>
      </c>
      <c r="J80" s="24"/>
      <c r="K80" s="23">
        <v>1.2</v>
      </c>
      <c r="L80" s="23">
        <v>17</v>
      </c>
      <c r="M80" s="51">
        <f t="shared" si="1"/>
        <v>15</v>
      </c>
      <c r="V80" s="47">
        <v>206</v>
      </c>
    </row>
    <row r="81" spans="2:22" ht="13" x14ac:dyDescent="0.25">
      <c r="B81" s="52" t="s">
        <v>77</v>
      </c>
      <c r="C81" s="27">
        <v>4</v>
      </c>
      <c r="D81" s="28">
        <v>73.5</v>
      </c>
      <c r="E81" s="28">
        <v>2.5</v>
      </c>
      <c r="F81" s="28">
        <v>1.4</v>
      </c>
      <c r="G81" s="28">
        <v>37</v>
      </c>
      <c r="H81" s="28">
        <v>2.2320000000000002</v>
      </c>
      <c r="I81" s="28">
        <v>26</v>
      </c>
      <c r="J81" s="28"/>
      <c r="K81" s="27">
        <v>1.2</v>
      </c>
      <c r="L81" s="27">
        <v>17</v>
      </c>
      <c r="M81" s="50">
        <f t="shared" si="1"/>
        <v>15</v>
      </c>
      <c r="V81" s="47">
        <v>207</v>
      </c>
    </row>
    <row r="82" spans="2:22" ht="13" x14ac:dyDescent="0.25">
      <c r="B82" s="54" t="s">
        <v>78</v>
      </c>
      <c r="C82" s="23">
        <v>4</v>
      </c>
      <c r="D82" s="24">
        <v>73.5</v>
      </c>
      <c r="E82" s="24">
        <v>2.46</v>
      </c>
      <c r="F82" s="24">
        <v>1.6</v>
      </c>
      <c r="G82" s="24">
        <v>36</v>
      </c>
      <c r="H82" s="24">
        <v>2.25</v>
      </c>
      <c r="I82" s="24">
        <v>25</v>
      </c>
      <c r="J82" s="24">
        <v>11</v>
      </c>
      <c r="K82" s="23">
        <v>1.2</v>
      </c>
      <c r="L82" s="23">
        <v>17</v>
      </c>
      <c r="M82" s="51">
        <f t="shared" si="1"/>
        <v>15</v>
      </c>
      <c r="V82" s="47">
        <v>208</v>
      </c>
    </row>
    <row r="83" spans="2:22" ht="13" x14ac:dyDescent="0.25">
      <c r="B83" s="52" t="s">
        <v>79</v>
      </c>
      <c r="C83" s="27">
        <v>4</v>
      </c>
      <c r="D83" s="28">
        <v>73.5</v>
      </c>
      <c r="E83" s="28">
        <v>2.5</v>
      </c>
      <c r="F83" s="28">
        <v>1.4</v>
      </c>
      <c r="G83" s="28">
        <v>39</v>
      </c>
      <c r="H83" s="28">
        <v>2.23</v>
      </c>
      <c r="I83" s="28">
        <v>24</v>
      </c>
      <c r="J83" s="28"/>
      <c r="K83" s="27">
        <v>1.2</v>
      </c>
      <c r="L83" s="27">
        <v>17</v>
      </c>
      <c r="M83" s="50">
        <f t="shared" si="1"/>
        <v>15</v>
      </c>
      <c r="V83" s="47">
        <v>209</v>
      </c>
    </row>
    <row r="84" spans="2:22" ht="13" x14ac:dyDescent="0.25">
      <c r="B84" s="54" t="s">
        <v>80</v>
      </c>
      <c r="C84" s="23">
        <v>4</v>
      </c>
      <c r="D84" s="24">
        <v>73.5</v>
      </c>
      <c r="E84" s="24">
        <v>2.46</v>
      </c>
      <c r="F84" s="24">
        <v>1.6</v>
      </c>
      <c r="G84" s="24">
        <v>39</v>
      </c>
      <c r="H84" s="24">
        <v>2.13</v>
      </c>
      <c r="I84" s="24">
        <v>25</v>
      </c>
      <c r="J84" s="24">
        <v>11</v>
      </c>
      <c r="K84" s="23">
        <v>1.2</v>
      </c>
      <c r="L84" s="23">
        <v>17</v>
      </c>
      <c r="M84" s="51">
        <f t="shared" si="1"/>
        <v>15</v>
      </c>
      <c r="V84" s="47">
        <v>210</v>
      </c>
    </row>
    <row r="85" spans="2:22" ht="13" x14ac:dyDescent="0.25">
      <c r="B85" s="52" t="s">
        <v>81</v>
      </c>
      <c r="C85" s="27">
        <v>4</v>
      </c>
      <c r="D85" s="28">
        <v>73.5</v>
      </c>
      <c r="E85" s="28">
        <v>2.44</v>
      </c>
      <c r="F85" s="28">
        <v>1.6</v>
      </c>
      <c r="G85" s="28">
        <v>39</v>
      </c>
      <c r="H85" s="28">
        <v>2.13</v>
      </c>
      <c r="I85" s="28">
        <v>25</v>
      </c>
      <c r="J85" s="28">
        <v>11</v>
      </c>
      <c r="K85" s="27">
        <v>1.2</v>
      </c>
      <c r="L85" s="27">
        <v>17</v>
      </c>
      <c r="M85" s="50">
        <f t="shared" si="1"/>
        <v>15</v>
      </c>
      <c r="V85" s="47">
        <v>211</v>
      </c>
    </row>
    <row r="86" spans="2:22" ht="13" x14ac:dyDescent="0.25">
      <c r="B86" s="54" t="s">
        <v>82</v>
      </c>
      <c r="C86" s="23">
        <v>4</v>
      </c>
      <c r="D86" s="24">
        <v>73.5</v>
      </c>
      <c r="E86" s="24">
        <v>2.48</v>
      </c>
      <c r="F86" s="24">
        <v>1.6</v>
      </c>
      <c r="G86" s="24">
        <v>39</v>
      </c>
      <c r="H86" s="24">
        <v>2.13</v>
      </c>
      <c r="I86" s="24">
        <v>25</v>
      </c>
      <c r="J86" s="24">
        <v>11</v>
      </c>
      <c r="K86" s="23">
        <v>1.2</v>
      </c>
      <c r="L86" s="23">
        <v>17</v>
      </c>
      <c r="M86" s="51">
        <f t="shared" si="1"/>
        <v>15</v>
      </c>
      <c r="V86" s="47">
        <v>212</v>
      </c>
    </row>
    <row r="87" spans="2:22" ht="13" x14ac:dyDescent="0.25">
      <c r="B87" s="52" t="s">
        <v>83</v>
      </c>
      <c r="C87" s="27">
        <v>4</v>
      </c>
      <c r="D87" s="28">
        <v>73.5</v>
      </c>
      <c r="E87" s="28">
        <v>2.46</v>
      </c>
      <c r="F87" s="28">
        <v>1.6</v>
      </c>
      <c r="G87" s="28">
        <v>39</v>
      </c>
      <c r="H87" s="28">
        <v>2.1</v>
      </c>
      <c r="I87" s="28">
        <v>25</v>
      </c>
      <c r="J87" s="28">
        <v>11</v>
      </c>
      <c r="K87" s="27">
        <v>1.2</v>
      </c>
      <c r="L87" s="27">
        <v>17</v>
      </c>
      <c r="M87" s="50">
        <f t="shared" si="1"/>
        <v>15</v>
      </c>
      <c r="V87" s="47">
        <v>213</v>
      </c>
    </row>
    <row r="88" spans="2:22" ht="13" x14ac:dyDescent="0.25">
      <c r="B88" s="54" t="s">
        <v>84</v>
      </c>
      <c r="C88" s="23">
        <v>4</v>
      </c>
      <c r="D88" s="24">
        <v>73.5</v>
      </c>
      <c r="E88" s="24">
        <v>2.46</v>
      </c>
      <c r="F88" s="24">
        <v>1.6</v>
      </c>
      <c r="G88" s="24">
        <v>39</v>
      </c>
      <c r="H88" s="24">
        <v>2.16</v>
      </c>
      <c r="I88" s="24">
        <v>25</v>
      </c>
      <c r="J88" s="24">
        <v>11</v>
      </c>
      <c r="K88" s="23">
        <v>1.2</v>
      </c>
      <c r="L88" s="23">
        <v>17</v>
      </c>
      <c r="M88" s="51">
        <f t="shared" si="1"/>
        <v>15</v>
      </c>
      <c r="V88" s="47">
        <v>214</v>
      </c>
    </row>
    <row r="89" spans="2:22" ht="13.5" thickBot="1" x14ac:dyDescent="0.3">
      <c r="B89" s="52" t="s">
        <v>85</v>
      </c>
      <c r="C89" s="27">
        <v>4</v>
      </c>
      <c r="D89" s="28">
        <v>73.5</v>
      </c>
      <c r="E89" s="28">
        <v>2.44</v>
      </c>
      <c r="F89" s="28">
        <v>1.6</v>
      </c>
      <c r="G89" s="28">
        <v>39</v>
      </c>
      <c r="H89" s="28">
        <v>2.16</v>
      </c>
      <c r="I89" s="28">
        <v>25</v>
      </c>
      <c r="J89" s="28">
        <v>11</v>
      </c>
      <c r="K89" s="27">
        <v>1.2</v>
      </c>
      <c r="L89" s="27">
        <v>17</v>
      </c>
      <c r="M89" s="50">
        <f t="shared" si="1"/>
        <v>15</v>
      </c>
      <c r="V89" s="48">
        <v>215</v>
      </c>
    </row>
    <row r="90" spans="2:22" ht="13.5" thickTop="1" x14ac:dyDescent="0.25">
      <c r="B90" s="54" t="s">
        <v>86</v>
      </c>
      <c r="C90" s="23">
        <v>4</v>
      </c>
      <c r="D90" s="24">
        <v>73.5</v>
      </c>
      <c r="E90" s="24">
        <v>2.44</v>
      </c>
      <c r="F90" s="24">
        <v>1.6</v>
      </c>
      <c r="G90" s="24">
        <v>39</v>
      </c>
      <c r="H90" s="24">
        <v>2.1</v>
      </c>
      <c r="I90" s="24">
        <v>25</v>
      </c>
      <c r="J90" s="24">
        <v>11</v>
      </c>
      <c r="K90" s="23">
        <v>1.2</v>
      </c>
      <c r="L90" s="23">
        <v>17</v>
      </c>
      <c r="M90" s="51">
        <f t="shared" si="1"/>
        <v>15</v>
      </c>
    </row>
    <row r="91" spans="2:22" ht="13" x14ac:dyDescent="0.25">
      <c r="B91" s="52" t="s">
        <v>87</v>
      </c>
      <c r="C91" s="27">
        <v>4</v>
      </c>
      <c r="D91" s="28">
        <v>73.5</v>
      </c>
      <c r="E91" s="28">
        <v>2.42</v>
      </c>
      <c r="F91" s="28">
        <v>1.6</v>
      </c>
      <c r="G91" s="28">
        <v>39</v>
      </c>
      <c r="H91" s="28">
        <v>2.0699999999999998</v>
      </c>
      <c r="I91" s="28">
        <v>25</v>
      </c>
      <c r="J91" s="28">
        <v>11</v>
      </c>
      <c r="K91" s="27">
        <v>1.2</v>
      </c>
      <c r="L91" s="27">
        <v>17</v>
      </c>
      <c r="M91" s="50">
        <f t="shared" si="1"/>
        <v>15</v>
      </c>
    </row>
    <row r="92" spans="2:22" ht="13" x14ac:dyDescent="0.25">
      <c r="B92" s="54" t="s">
        <v>88</v>
      </c>
      <c r="C92" s="23">
        <v>4</v>
      </c>
      <c r="D92" s="24">
        <v>73.5</v>
      </c>
      <c r="E92" s="24">
        <v>2.48</v>
      </c>
      <c r="F92" s="24">
        <v>1.6</v>
      </c>
      <c r="G92" s="24">
        <v>39</v>
      </c>
      <c r="H92" s="24">
        <v>2.1</v>
      </c>
      <c r="I92" s="24">
        <v>25</v>
      </c>
      <c r="J92" s="24">
        <v>11</v>
      </c>
      <c r="K92" s="23">
        <v>1.2</v>
      </c>
      <c r="L92" s="23">
        <v>17</v>
      </c>
      <c r="M92" s="51">
        <f t="shared" si="1"/>
        <v>15</v>
      </c>
    </row>
    <row r="93" spans="2:22" ht="13" x14ac:dyDescent="0.25">
      <c r="B93" s="52" t="s">
        <v>89</v>
      </c>
      <c r="C93" s="27">
        <v>4</v>
      </c>
      <c r="D93" s="28">
        <v>73.5</v>
      </c>
      <c r="E93" s="28">
        <v>2.42</v>
      </c>
      <c r="F93" s="28">
        <v>1.6</v>
      </c>
      <c r="G93" s="28">
        <v>39</v>
      </c>
      <c r="H93" s="28">
        <v>2.04</v>
      </c>
      <c r="I93" s="28">
        <v>25</v>
      </c>
      <c r="J93" s="28">
        <v>11</v>
      </c>
      <c r="K93" s="27">
        <v>1.2</v>
      </c>
      <c r="L93" s="27">
        <v>17</v>
      </c>
      <c r="M93" s="50">
        <f t="shared" si="1"/>
        <v>15</v>
      </c>
    </row>
    <row r="94" spans="2:22" ht="13" x14ac:dyDescent="0.25">
      <c r="B94" s="54" t="s">
        <v>90</v>
      </c>
      <c r="C94" s="23">
        <v>4</v>
      </c>
      <c r="D94" s="24">
        <v>73.5</v>
      </c>
      <c r="E94" s="24">
        <v>2.44</v>
      </c>
      <c r="F94" s="24">
        <v>1.6</v>
      </c>
      <c r="G94" s="24">
        <v>39</v>
      </c>
      <c r="H94" s="24">
        <v>2.0699999999999998</v>
      </c>
      <c r="I94" s="24">
        <v>25</v>
      </c>
      <c r="J94" s="24">
        <v>11</v>
      </c>
      <c r="K94" s="23">
        <v>1.2</v>
      </c>
      <c r="L94" s="23">
        <v>17</v>
      </c>
      <c r="M94" s="51">
        <f t="shared" si="1"/>
        <v>15</v>
      </c>
    </row>
    <row r="95" spans="2:22" ht="13" x14ac:dyDescent="0.25">
      <c r="B95" s="52" t="s">
        <v>91</v>
      </c>
      <c r="C95" s="27">
        <v>4</v>
      </c>
      <c r="D95" s="28">
        <v>73.5</v>
      </c>
      <c r="E95" s="28">
        <v>2.5</v>
      </c>
      <c r="F95" s="28">
        <v>1.2</v>
      </c>
      <c r="G95" s="28">
        <v>38</v>
      </c>
      <c r="H95" s="28">
        <v>2.2000000000000002</v>
      </c>
      <c r="I95" s="28">
        <v>22</v>
      </c>
      <c r="J95" s="28"/>
      <c r="K95" s="27">
        <v>1.2</v>
      </c>
      <c r="L95" s="27">
        <v>17</v>
      </c>
      <c r="M95" s="50">
        <f t="shared" si="1"/>
        <v>15</v>
      </c>
    </row>
    <row r="96" spans="2:22" ht="13" x14ac:dyDescent="0.25">
      <c r="B96" s="54" t="s">
        <v>92</v>
      </c>
      <c r="C96" s="23">
        <v>4</v>
      </c>
      <c r="D96" s="24">
        <v>73.5</v>
      </c>
      <c r="E96" s="24">
        <v>2.46</v>
      </c>
      <c r="F96" s="24">
        <v>1.55</v>
      </c>
      <c r="G96" s="24">
        <v>39</v>
      </c>
      <c r="H96" s="24">
        <v>2.1</v>
      </c>
      <c r="I96" s="24">
        <v>25</v>
      </c>
      <c r="J96" s="24">
        <v>11</v>
      </c>
      <c r="K96" s="23">
        <v>1.2</v>
      </c>
      <c r="L96" s="23">
        <v>17</v>
      </c>
      <c r="M96" s="51">
        <f t="shared" si="1"/>
        <v>15</v>
      </c>
    </row>
    <row r="97" spans="2:13" ht="13" x14ac:dyDescent="0.25">
      <c r="B97" s="52" t="s">
        <v>93</v>
      </c>
      <c r="C97" s="27">
        <v>4</v>
      </c>
      <c r="D97" s="28">
        <v>73.5</v>
      </c>
      <c r="E97" s="28">
        <v>2.46</v>
      </c>
      <c r="F97" s="28">
        <v>1.6</v>
      </c>
      <c r="G97" s="28">
        <v>39</v>
      </c>
      <c r="H97" s="28">
        <v>2.0699999999999998</v>
      </c>
      <c r="I97" s="28">
        <v>25</v>
      </c>
      <c r="J97" s="28">
        <v>11</v>
      </c>
      <c r="K97" s="27">
        <v>1.2</v>
      </c>
      <c r="L97" s="27">
        <v>17</v>
      </c>
      <c r="M97" s="50">
        <f t="shared" si="1"/>
        <v>15</v>
      </c>
    </row>
    <row r="98" spans="2:13" ht="13" x14ac:dyDescent="0.25">
      <c r="B98" s="54" t="s">
        <v>94</v>
      </c>
      <c r="C98" s="23">
        <v>4</v>
      </c>
      <c r="D98" s="24">
        <v>73.5</v>
      </c>
      <c r="E98" s="24">
        <v>2.48</v>
      </c>
      <c r="F98" s="24">
        <v>1.6</v>
      </c>
      <c r="G98" s="24">
        <v>39</v>
      </c>
      <c r="H98" s="24">
        <v>2.0699999999999998</v>
      </c>
      <c r="I98" s="24">
        <v>25</v>
      </c>
      <c r="J98" s="24">
        <v>11</v>
      </c>
      <c r="K98" s="23">
        <v>1.2</v>
      </c>
      <c r="L98" s="23">
        <v>17</v>
      </c>
      <c r="M98" s="51">
        <f t="shared" si="1"/>
        <v>15</v>
      </c>
    </row>
    <row r="99" spans="2:13" ht="13" x14ac:dyDescent="0.25">
      <c r="B99" s="52" t="s">
        <v>95</v>
      </c>
      <c r="C99" s="27">
        <v>4</v>
      </c>
      <c r="D99" s="28">
        <v>73.5</v>
      </c>
      <c r="E99" s="28">
        <v>2.48</v>
      </c>
      <c r="F99" s="28">
        <v>1.6</v>
      </c>
      <c r="G99" s="28">
        <v>36</v>
      </c>
      <c r="H99" s="28">
        <v>2.0699999999999998</v>
      </c>
      <c r="I99" s="28">
        <v>25</v>
      </c>
      <c r="J99" s="28">
        <v>11</v>
      </c>
      <c r="K99" s="27">
        <v>1.2</v>
      </c>
      <c r="L99" s="27">
        <v>17</v>
      </c>
      <c r="M99" s="50">
        <f t="shared" si="1"/>
        <v>15</v>
      </c>
    </row>
    <row r="100" spans="2:13" ht="13" x14ac:dyDescent="0.25">
      <c r="B100" s="54" t="s">
        <v>96</v>
      </c>
      <c r="C100" s="23">
        <v>4</v>
      </c>
      <c r="D100" s="24">
        <v>73.5</v>
      </c>
      <c r="E100" s="24">
        <v>2.4</v>
      </c>
      <c r="F100" s="24">
        <v>1.6</v>
      </c>
      <c r="G100" s="24">
        <v>39</v>
      </c>
      <c r="H100" s="24"/>
      <c r="I100" s="24"/>
      <c r="J100" s="24"/>
      <c r="K100" s="23">
        <v>1.2</v>
      </c>
      <c r="L100" s="23">
        <v>17</v>
      </c>
      <c r="M100" s="51">
        <f t="shared" si="1"/>
        <v>15</v>
      </c>
    </row>
    <row r="101" spans="2:13" ht="13" x14ac:dyDescent="0.25">
      <c r="B101" s="52" t="s">
        <v>97</v>
      </c>
      <c r="C101" s="27">
        <v>4</v>
      </c>
      <c r="D101" s="28">
        <v>73.5</v>
      </c>
      <c r="E101" s="28">
        <v>2.44</v>
      </c>
      <c r="F101" s="28">
        <v>1.55</v>
      </c>
      <c r="G101" s="28">
        <v>39</v>
      </c>
      <c r="H101" s="28">
        <v>2.0699999999999998</v>
      </c>
      <c r="I101" s="28">
        <v>25</v>
      </c>
      <c r="J101" s="28">
        <v>11</v>
      </c>
      <c r="K101" s="27">
        <v>1.2</v>
      </c>
      <c r="L101" s="27">
        <v>17</v>
      </c>
      <c r="M101" s="50">
        <f t="shared" si="1"/>
        <v>15</v>
      </c>
    </row>
    <row r="102" spans="2:13" ht="13" x14ac:dyDescent="0.25">
      <c r="B102" s="54" t="s">
        <v>98</v>
      </c>
      <c r="C102" s="23">
        <v>4</v>
      </c>
      <c r="D102" s="24">
        <v>73.5</v>
      </c>
      <c r="E102" s="24">
        <v>2.48</v>
      </c>
      <c r="F102" s="24">
        <v>1.55</v>
      </c>
      <c r="G102" s="24">
        <v>39</v>
      </c>
      <c r="H102" s="24">
        <v>2.1</v>
      </c>
      <c r="I102" s="24">
        <v>25</v>
      </c>
      <c r="J102" s="24">
        <v>11</v>
      </c>
      <c r="K102" s="23">
        <v>1.2</v>
      </c>
      <c r="L102" s="23">
        <v>17</v>
      </c>
      <c r="M102" s="51">
        <f t="shared" si="1"/>
        <v>15</v>
      </c>
    </row>
    <row r="103" spans="2:13" ht="13" x14ac:dyDescent="0.25">
      <c r="B103" s="52" t="s">
        <v>99</v>
      </c>
      <c r="C103" s="27">
        <v>4</v>
      </c>
      <c r="D103" s="28">
        <v>73.5</v>
      </c>
      <c r="E103" s="28">
        <v>2.44</v>
      </c>
      <c r="F103" s="28">
        <v>1.55</v>
      </c>
      <c r="G103" s="28">
        <v>39</v>
      </c>
      <c r="H103" s="28">
        <v>2.04</v>
      </c>
      <c r="I103" s="28">
        <v>25</v>
      </c>
      <c r="J103" s="28">
        <v>11</v>
      </c>
      <c r="K103" s="27">
        <v>1.2</v>
      </c>
      <c r="L103" s="27">
        <v>17</v>
      </c>
      <c r="M103" s="50">
        <f t="shared" si="1"/>
        <v>15</v>
      </c>
    </row>
    <row r="104" spans="2:13" ht="13" x14ac:dyDescent="0.25">
      <c r="B104" s="54" t="s">
        <v>100</v>
      </c>
      <c r="C104" s="23">
        <v>4</v>
      </c>
      <c r="D104" s="24">
        <v>73.5</v>
      </c>
      <c r="E104" s="24">
        <v>2.48</v>
      </c>
      <c r="F104" s="24">
        <v>1.5</v>
      </c>
      <c r="G104" s="24">
        <v>39</v>
      </c>
      <c r="H104" s="24">
        <v>2.1</v>
      </c>
      <c r="I104" s="24">
        <v>25</v>
      </c>
      <c r="J104" s="24">
        <v>11</v>
      </c>
      <c r="K104" s="23">
        <v>1.2</v>
      </c>
      <c r="L104" s="23">
        <v>17</v>
      </c>
      <c r="M104" s="51">
        <f t="shared" si="1"/>
        <v>15</v>
      </c>
    </row>
    <row r="105" spans="2:13" ht="13" x14ac:dyDescent="0.25">
      <c r="B105" s="52" t="s">
        <v>101</v>
      </c>
      <c r="C105" s="27">
        <v>4</v>
      </c>
      <c r="D105" s="28">
        <v>73.5</v>
      </c>
      <c r="E105" s="28">
        <v>2.46</v>
      </c>
      <c r="F105" s="28">
        <v>1.5</v>
      </c>
      <c r="G105" s="28">
        <v>39</v>
      </c>
      <c r="H105" s="28">
        <v>2.0699999999999998</v>
      </c>
      <c r="I105" s="28">
        <v>25</v>
      </c>
      <c r="J105" s="28">
        <v>11</v>
      </c>
      <c r="K105" s="27">
        <v>1.2</v>
      </c>
      <c r="L105" s="27">
        <v>17</v>
      </c>
      <c r="M105" s="50">
        <f t="shared" si="1"/>
        <v>15</v>
      </c>
    </row>
    <row r="106" spans="2:13" ht="13" x14ac:dyDescent="0.25">
      <c r="B106" s="54" t="s">
        <v>102</v>
      </c>
      <c r="C106" s="23">
        <v>4</v>
      </c>
      <c r="D106" s="24">
        <v>73.5</v>
      </c>
      <c r="E106" s="24">
        <v>2.48</v>
      </c>
      <c r="F106" s="24">
        <v>1.45</v>
      </c>
      <c r="G106" s="24">
        <v>39</v>
      </c>
      <c r="H106" s="24">
        <v>2.1</v>
      </c>
      <c r="I106" s="24">
        <v>25</v>
      </c>
      <c r="J106" s="24">
        <v>11</v>
      </c>
      <c r="K106" s="23">
        <v>1.2</v>
      </c>
      <c r="L106" s="23">
        <v>17</v>
      </c>
      <c r="M106" s="51">
        <f t="shared" si="1"/>
        <v>15</v>
      </c>
    </row>
    <row r="107" spans="2:13" ht="13" x14ac:dyDescent="0.25">
      <c r="B107" s="52" t="s">
        <v>103</v>
      </c>
      <c r="C107" s="27">
        <v>4</v>
      </c>
      <c r="D107" s="28">
        <v>73.5</v>
      </c>
      <c r="E107" s="28">
        <v>2.56</v>
      </c>
      <c r="F107" s="28">
        <v>1.43</v>
      </c>
      <c r="G107" s="28">
        <v>32.4</v>
      </c>
      <c r="H107" s="28">
        <v>2.12</v>
      </c>
      <c r="I107" s="28">
        <v>16.2</v>
      </c>
      <c r="J107" s="28"/>
      <c r="K107" s="27">
        <v>1.2</v>
      </c>
      <c r="L107" s="27">
        <v>17</v>
      </c>
      <c r="M107" s="50">
        <f t="shared" si="1"/>
        <v>15</v>
      </c>
    </row>
    <row r="108" spans="2:13" ht="13" x14ac:dyDescent="0.25">
      <c r="B108" s="54" t="s">
        <v>104</v>
      </c>
      <c r="C108" s="23">
        <v>4</v>
      </c>
      <c r="D108" s="24">
        <v>73.5</v>
      </c>
      <c r="E108" s="24">
        <v>2.48</v>
      </c>
      <c r="F108" s="24">
        <v>1.5</v>
      </c>
      <c r="G108" s="24">
        <v>39</v>
      </c>
      <c r="H108" s="24">
        <v>2.0699999999999998</v>
      </c>
      <c r="I108" s="24">
        <v>25</v>
      </c>
      <c r="J108" s="24">
        <v>11</v>
      </c>
      <c r="K108" s="23">
        <v>1.2</v>
      </c>
      <c r="L108" s="23">
        <v>17</v>
      </c>
      <c r="M108" s="51">
        <f t="shared" si="1"/>
        <v>15</v>
      </c>
    </row>
    <row r="109" spans="2:13" ht="13" x14ac:dyDescent="0.25">
      <c r="B109" s="52" t="s">
        <v>105</v>
      </c>
      <c r="C109" s="27">
        <v>4</v>
      </c>
      <c r="D109" s="28">
        <v>73.5</v>
      </c>
      <c r="E109" s="28">
        <v>2.4700000000000002</v>
      </c>
      <c r="F109" s="28">
        <v>1.4</v>
      </c>
      <c r="G109" s="28">
        <v>39</v>
      </c>
      <c r="H109" s="28">
        <v>2.27</v>
      </c>
      <c r="I109" s="28">
        <v>26</v>
      </c>
      <c r="J109" s="28"/>
      <c r="K109" s="27">
        <v>1.2</v>
      </c>
      <c r="L109" s="27">
        <v>17</v>
      </c>
      <c r="M109" s="50">
        <f t="shared" si="1"/>
        <v>15</v>
      </c>
    </row>
    <row r="110" spans="2:13" ht="13" x14ac:dyDescent="0.25">
      <c r="B110" s="54" t="s">
        <v>106</v>
      </c>
      <c r="C110" s="23">
        <v>4</v>
      </c>
      <c r="D110" s="24">
        <v>73.5</v>
      </c>
      <c r="E110" s="24">
        <v>2.5</v>
      </c>
      <c r="F110" s="24">
        <v>1.6</v>
      </c>
      <c r="G110" s="24">
        <v>38</v>
      </c>
      <c r="H110" s="24"/>
      <c r="I110" s="24"/>
      <c r="J110" s="24"/>
      <c r="K110" s="23">
        <v>1.2</v>
      </c>
      <c r="L110" s="23">
        <v>17</v>
      </c>
      <c r="M110" s="51">
        <f t="shared" si="1"/>
        <v>15</v>
      </c>
    </row>
    <row r="111" spans="2:13" ht="13" x14ac:dyDescent="0.25">
      <c r="B111" s="52" t="s">
        <v>107</v>
      </c>
      <c r="C111" s="27">
        <v>4</v>
      </c>
      <c r="D111" s="28">
        <v>73.5</v>
      </c>
      <c r="E111" s="28">
        <v>2.5</v>
      </c>
      <c r="F111" s="28">
        <v>1.6</v>
      </c>
      <c r="G111" s="28">
        <v>40</v>
      </c>
      <c r="H111" s="28"/>
      <c r="I111" s="28"/>
      <c r="J111" s="28"/>
      <c r="K111" s="27">
        <v>1.2</v>
      </c>
      <c r="L111" s="27">
        <v>17</v>
      </c>
      <c r="M111" s="50">
        <f t="shared" si="1"/>
        <v>15</v>
      </c>
    </row>
    <row r="112" spans="2:13" ht="13" x14ac:dyDescent="0.25">
      <c r="B112" s="54" t="s">
        <v>108</v>
      </c>
      <c r="C112" s="23">
        <v>4</v>
      </c>
      <c r="D112" s="24">
        <v>73.5</v>
      </c>
      <c r="E112" s="24">
        <v>2.5</v>
      </c>
      <c r="F112" s="24">
        <v>1.65</v>
      </c>
      <c r="G112" s="24">
        <v>38</v>
      </c>
      <c r="H112" s="24"/>
      <c r="I112" s="24"/>
      <c r="J112" s="24"/>
      <c r="K112" s="23">
        <v>1.2</v>
      </c>
      <c r="L112" s="23">
        <v>17</v>
      </c>
      <c r="M112" s="51">
        <f t="shared" si="1"/>
        <v>15</v>
      </c>
    </row>
    <row r="113" spans="2:13" ht="13" x14ac:dyDescent="0.25">
      <c r="B113" s="52" t="s">
        <v>109</v>
      </c>
      <c r="C113" s="27">
        <v>4</v>
      </c>
      <c r="D113" s="28">
        <v>73.5</v>
      </c>
      <c r="E113" s="28">
        <v>2.5</v>
      </c>
      <c r="F113" s="28">
        <v>1.65</v>
      </c>
      <c r="G113" s="28">
        <v>40</v>
      </c>
      <c r="H113" s="28"/>
      <c r="I113" s="28"/>
      <c r="J113" s="28"/>
      <c r="K113" s="27">
        <v>1.2</v>
      </c>
      <c r="L113" s="27">
        <v>17</v>
      </c>
      <c r="M113" s="50">
        <f t="shared" si="1"/>
        <v>15</v>
      </c>
    </row>
    <row r="114" spans="2:13" ht="13" x14ac:dyDescent="0.25">
      <c r="B114" s="53" t="s">
        <v>110</v>
      </c>
      <c r="C114" s="25">
        <v>4</v>
      </c>
      <c r="D114" s="26">
        <v>73.5</v>
      </c>
      <c r="E114" s="26">
        <v>2.5</v>
      </c>
      <c r="F114" s="26">
        <v>1.75</v>
      </c>
      <c r="G114" s="26">
        <v>42</v>
      </c>
      <c r="H114" s="24"/>
      <c r="I114" s="24"/>
      <c r="J114" s="24"/>
      <c r="K114" s="23">
        <v>1.2</v>
      </c>
      <c r="L114" s="23">
        <v>17</v>
      </c>
      <c r="M114" s="51">
        <f t="shared" si="1"/>
        <v>15</v>
      </c>
    </row>
    <row r="115" spans="2:13" ht="13" x14ac:dyDescent="0.25">
      <c r="B115" s="52" t="s">
        <v>111</v>
      </c>
      <c r="C115" s="27">
        <v>4</v>
      </c>
      <c r="D115" s="28">
        <v>73.5</v>
      </c>
      <c r="E115" s="28">
        <v>2.5</v>
      </c>
      <c r="F115" s="28">
        <v>1.8</v>
      </c>
      <c r="G115" s="28">
        <v>44.5</v>
      </c>
      <c r="H115" s="28"/>
      <c r="I115" s="28"/>
      <c r="J115" s="28"/>
      <c r="K115" s="27">
        <v>1.2</v>
      </c>
      <c r="L115" s="27">
        <v>17</v>
      </c>
      <c r="M115" s="50">
        <f t="shared" si="1"/>
        <v>15</v>
      </c>
    </row>
    <row r="116" spans="2:13" ht="13.5" thickBot="1" x14ac:dyDescent="0.3">
      <c r="B116" s="55" t="s">
        <v>112</v>
      </c>
      <c r="C116" s="56">
        <v>5</v>
      </c>
      <c r="D116" s="57">
        <v>73.5</v>
      </c>
      <c r="E116" s="57">
        <v>2.52</v>
      </c>
      <c r="F116" s="57">
        <v>1.8</v>
      </c>
      <c r="G116" s="57">
        <v>41</v>
      </c>
      <c r="H116" s="58"/>
      <c r="I116" s="58"/>
      <c r="J116" s="58"/>
      <c r="K116" s="59">
        <v>1</v>
      </c>
      <c r="L116" s="59">
        <v>17.2</v>
      </c>
      <c r="M116" s="60">
        <f t="shared" si="1"/>
        <v>15.2</v>
      </c>
    </row>
    <row r="117" spans="2:13" ht="13" thickTop="1" x14ac:dyDescent="0.25"/>
  </sheetData>
  <sheetProtection selectLockedCells="1" selectUnlockedCells="1"/>
  <pageMargins left="0.74791666666666667" right="0.74791666666666667" top="0.98402777777777772" bottom="0.98402777777777772" header="0.51180555555555551" footer="0.51180555555555551"/>
  <pageSetup paperSize="9" firstPageNumber="0" orientation="landscape" horizontalDpi="300" verticalDpi="3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PictPub.Image.8" shapeId="2049" r:id="rId4">
          <objectPr defaultSize="0" r:id="rId5">
            <anchor moveWithCells="1" sizeWithCells="1">
              <from>
                <xdr:col>14</xdr:col>
                <xdr:colOff>19050</xdr:colOff>
                <xdr:row>34</xdr:row>
                <xdr:rowOff>152400</xdr:rowOff>
              </from>
              <to>
                <xdr:col>18</xdr:col>
                <xdr:colOff>133350</xdr:colOff>
                <xdr:row>51</xdr:row>
                <xdr:rowOff>0</xdr:rowOff>
              </to>
            </anchor>
          </objectPr>
        </oleObject>
      </mc:Choice>
      <mc:Fallback>
        <oleObject progId="PictPub.Image.8" shapeId="2049" r:id="rId4"/>
      </mc:Fallback>
    </mc:AlternateContent>
    <mc:AlternateContent xmlns:mc="http://schemas.openxmlformats.org/markup-compatibility/2006">
      <mc:Choice Requires="x14">
        <oleObject progId="PictPub.Image.8" shapeId="2050" r:id="rId6">
          <objectPr defaultSize="0" r:id="rId7">
            <anchor moveWithCells="1" sizeWithCells="1">
              <from>
                <xdr:col>1</xdr:col>
                <xdr:colOff>0</xdr:colOff>
                <xdr:row>117</xdr:row>
                <xdr:rowOff>0</xdr:rowOff>
              </from>
              <to>
                <xdr:col>15</xdr:col>
                <xdr:colOff>19050</xdr:colOff>
                <xdr:row>162</xdr:row>
                <xdr:rowOff>133350</xdr:rowOff>
              </to>
            </anchor>
          </objectPr>
        </oleObject>
      </mc:Choice>
      <mc:Fallback>
        <oleObject progId="PictPub.Image.8" shapeId="2050" r:id="rId6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1</vt:i4>
      </vt:variant>
    </vt:vector>
  </HeadingPairs>
  <TitlesOfParts>
    <vt:vector size="3" baseType="lpstr">
      <vt:lpstr>Tabelle2</vt:lpstr>
      <vt:lpstr>Nadelgeometrie</vt:lpstr>
      <vt:lpstr>Tabelle2!Druckbereich</vt:lpstr>
    </vt:vector>
  </TitlesOfParts>
  <Company>keine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Holger</dc:creator>
  <cp:lastModifiedBy>Lars Schulmann</cp:lastModifiedBy>
  <cp:lastPrinted>2014-07-26T12:42:56Z</cp:lastPrinted>
  <dcterms:created xsi:type="dcterms:W3CDTF">2013-12-21T14:24:34Z</dcterms:created>
  <dcterms:modified xsi:type="dcterms:W3CDTF">2022-09-05T14:37:00Z</dcterms:modified>
</cp:coreProperties>
</file>